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y.Willard\Dropbox\Chem 141 fall 2016\"/>
    </mc:Choice>
  </mc:AlternateContent>
  <workbookProtection workbookPassword="83D7" lockStructure="1"/>
  <bookViews>
    <workbookView xWindow="0" yWindow="0" windowWidth="19200" windowHeight="11595"/>
  </bookViews>
  <sheets>
    <sheet name="propagation of error" sheetId="8" r:id="rId1"/>
    <sheet name="prop of error check" sheetId="10" state="hidden" r:id="rId2"/>
    <sheet name="data sheet alloy" sheetId="2" r:id="rId3"/>
    <sheet name="data sheet check" sheetId="1" state="hidden" r:id="rId4"/>
    <sheet name="calculations alloy" sheetId="4" r:id="rId5"/>
    <sheet name="calculation check alloy" sheetId="3" state="hidden" r:id="rId6"/>
    <sheet name="unknowns alloy" sheetId="5" state="hidden" r:id="rId7"/>
    <sheet name="Sheet1" sheetId="6" state="hidden" r:id="rId8"/>
    <sheet name="Sheet2" sheetId="7" state="hidden" r:id="rId9"/>
  </sheets>
  <externalReferences>
    <externalReference r:id="rId10"/>
  </externalReferences>
  <definedNames>
    <definedName name="_xlnm.Print_Area" localSheetId="4">'calculations alloy'!$A$3:$K$31</definedName>
    <definedName name="_xlnm.Print_Area" localSheetId="2">'data sheet alloy'!$A$1:$J$28</definedName>
    <definedName name="_xlnm.Print_Area" localSheetId="6">'unknowns alloy'!$A$1:$D$141</definedName>
    <definedName name="_xlnm.Print_Titles" localSheetId="6">'unknowns alloy'!$1:$3</definedName>
    <definedName name="Z_115C6F58_41E2_44C7_BF61_547172606B68_.wvu.PrintArea" localSheetId="4" hidden="1">'calculations alloy'!$A$3:$K$31</definedName>
    <definedName name="Z_115C6F58_41E2_44C7_BF61_547172606B68_.wvu.PrintArea" localSheetId="2" hidden="1">'data sheet alloy'!$A$1:$J$28</definedName>
    <definedName name="Z_115C6F58_41E2_44C7_BF61_547172606B68_.wvu.PrintArea" localSheetId="6" hidden="1">'unknowns alloy'!$A$1:$D$141</definedName>
    <definedName name="Z_115C6F58_41E2_44C7_BF61_547172606B68_.wvu.PrintTitles" localSheetId="6" hidden="1">'unknowns alloy'!$1:$3</definedName>
  </definedNames>
  <calcPr calcId="152511"/>
  <customWorkbookViews>
    <customWorkbookView name="lao - Personal View" guid="{115C6F58-41E2-44C7-BF61-547172606B68}" mergeInterval="0" personalView="1" xWindow="-3" yWindow="46" windowWidth="1014" windowHeight="454" activeSheetId="2"/>
  </customWorkbookViews>
</workbook>
</file>

<file path=xl/calcChain.xml><?xml version="1.0" encoding="utf-8"?>
<calcChain xmlns="http://schemas.openxmlformats.org/spreadsheetml/2006/main">
  <c r="B119" i="5" l="1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C118" i="5"/>
  <c r="B118" i="5"/>
  <c r="A144" i="5"/>
  <c r="A145" i="5"/>
  <c r="A146" i="5"/>
  <c r="A147" i="5"/>
  <c r="A148" i="5"/>
  <c r="A149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18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C93" i="5"/>
  <c r="B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93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C65" i="5"/>
  <c r="B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65" i="5"/>
  <c r="G23" i="2" l="1"/>
  <c r="C23" i="2"/>
  <c r="B3" i="1" l="1"/>
  <c r="C33" i="1" s="1"/>
  <c r="C36" i="1" s="1"/>
  <c r="C302" i="3"/>
  <c r="J358" i="3"/>
  <c r="J366" i="3"/>
  <c r="C304" i="3"/>
  <c r="C305" i="3"/>
  <c r="C307" i="3"/>
  <c r="C310" i="3"/>
  <c r="C312" i="3" s="1"/>
  <c r="C313" i="3" s="1"/>
  <c r="C320" i="3"/>
  <c r="C322" i="3"/>
  <c r="C323" i="3"/>
  <c r="C325" i="3"/>
  <c r="C338" i="3" s="1"/>
  <c r="C335" i="3"/>
  <c r="C329" i="3"/>
  <c r="C331" i="3"/>
  <c r="C332" i="3" s="1"/>
  <c r="C333" i="3" s="1"/>
  <c r="G302" i="3"/>
  <c r="M358" i="3" s="1"/>
  <c r="M366" i="3" s="1"/>
  <c r="G304" i="3"/>
  <c r="G305" i="3"/>
  <c r="G307" i="3"/>
  <c r="G316" i="3" s="1"/>
  <c r="G317" i="3" s="1"/>
  <c r="G318" i="3" s="1"/>
  <c r="G310" i="3"/>
  <c r="G320" i="3"/>
  <c r="G322" i="3"/>
  <c r="G323" i="3"/>
  <c r="G325" i="3" s="1"/>
  <c r="G335" i="3"/>
  <c r="G329" i="3"/>
  <c r="G331" i="3" s="1"/>
  <c r="G332" i="3" s="1"/>
  <c r="G333" i="3" s="1"/>
  <c r="C4" i="3"/>
  <c r="J60" i="3"/>
  <c r="J68" i="3"/>
  <c r="C6" i="3"/>
  <c r="C7" i="3"/>
  <c r="C9" i="3"/>
  <c r="C18" i="3" s="1"/>
  <c r="C19" i="3" s="1"/>
  <c r="C20" i="3" s="1"/>
  <c r="C12" i="3"/>
  <c r="C14" i="3" s="1"/>
  <c r="C15" i="3" s="1"/>
  <c r="C22" i="3"/>
  <c r="C24" i="3"/>
  <c r="C25" i="3"/>
  <c r="C27" i="3" s="1"/>
  <c r="C37" i="3"/>
  <c r="C31" i="3"/>
  <c r="C33" i="3" s="1"/>
  <c r="C34" i="3" s="1"/>
  <c r="C35" i="3" s="1"/>
  <c r="G4" i="3"/>
  <c r="M60" i="3" s="1"/>
  <c r="M68" i="3" s="1"/>
  <c r="G6" i="3"/>
  <c r="G9" i="3" s="1"/>
  <c r="G7" i="3"/>
  <c r="G12" i="3"/>
  <c r="G22" i="3"/>
  <c r="G24" i="3"/>
  <c r="G25" i="3"/>
  <c r="G27" i="3"/>
  <c r="G40" i="3" s="1"/>
  <c r="G37" i="3"/>
  <c r="G31" i="3"/>
  <c r="G33" i="3"/>
  <c r="C4" i="4"/>
  <c r="C388" i="3"/>
  <c r="C28" i="2"/>
  <c r="G34" i="10"/>
  <c r="C25" i="10"/>
  <c r="J367" i="3"/>
  <c r="M367" i="3"/>
  <c r="G4" i="4"/>
  <c r="C352" i="3"/>
  <c r="E352" i="3" s="1"/>
  <c r="G6" i="4"/>
  <c r="G7" i="4"/>
  <c r="G13" i="4"/>
  <c r="G15" i="4"/>
  <c r="G22" i="4"/>
  <c r="G19" i="4"/>
  <c r="C6" i="4"/>
  <c r="C7" i="4"/>
  <c r="C13" i="4"/>
  <c r="C15" i="4"/>
  <c r="C22" i="4"/>
  <c r="C19" i="4"/>
  <c r="N20" i="10"/>
  <c r="N31" i="10" s="1"/>
  <c r="C8" i="10"/>
  <c r="E8" i="10" s="1"/>
  <c r="E8" i="8" s="1"/>
  <c r="G6" i="10"/>
  <c r="G7" i="10"/>
  <c r="R7" i="10" s="1"/>
  <c r="G16" i="10"/>
  <c r="R8" i="10"/>
  <c r="S8" i="10" s="1"/>
  <c r="C10" i="10"/>
  <c r="G10" i="10"/>
  <c r="O10" i="10" s="1"/>
  <c r="O10" i="8" s="1"/>
  <c r="R10" i="10"/>
  <c r="K26" i="10"/>
  <c r="N29" i="10" s="1"/>
  <c r="N30" i="10" s="1"/>
  <c r="O20" i="10"/>
  <c r="O13" i="8"/>
  <c r="K20" i="10"/>
  <c r="L20" i="10"/>
  <c r="L13" i="8"/>
  <c r="G20" i="10"/>
  <c r="C6" i="10"/>
  <c r="C7" i="10"/>
  <c r="C13" i="10"/>
  <c r="C23" i="10" s="1"/>
  <c r="C24" i="10" s="1"/>
  <c r="I20" i="10"/>
  <c r="I13" i="8" s="1"/>
  <c r="C20" i="10"/>
  <c r="E20" i="10"/>
  <c r="E13" i="8" s="1"/>
  <c r="K10" i="10"/>
  <c r="T10" i="10" s="1"/>
  <c r="S10" i="10"/>
  <c r="L10" i="10"/>
  <c r="L10" i="8" s="1"/>
  <c r="N10" i="10"/>
  <c r="U10" i="10"/>
  <c r="V10" i="10"/>
  <c r="N8" i="10"/>
  <c r="O8" i="10" s="1"/>
  <c r="O8" i="8" s="1"/>
  <c r="N7" i="10"/>
  <c r="O7" i="10"/>
  <c r="O7" i="8" s="1"/>
  <c r="N6" i="10"/>
  <c r="W6" i="10" s="1"/>
  <c r="R6" i="10"/>
  <c r="S6" i="10" s="1"/>
  <c r="U6" i="10"/>
  <c r="V6" i="10" s="1"/>
  <c r="O6" i="10"/>
  <c r="O6" i="8"/>
  <c r="K6" i="10"/>
  <c r="T6" i="10" s="1"/>
  <c r="K7" i="10"/>
  <c r="L7" i="10" s="1"/>
  <c r="L7" i="8" s="1"/>
  <c r="K8" i="10"/>
  <c r="L8" i="10" s="1"/>
  <c r="L8" i="8" s="1"/>
  <c r="G8" i="10"/>
  <c r="G17" i="10" s="1"/>
  <c r="C14" i="10"/>
  <c r="W7" i="10"/>
  <c r="K28" i="10"/>
  <c r="W8" i="10"/>
  <c r="W10" i="10"/>
  <c r="A2" i="10"/>
  <c r="C60" i="10"/>
  <c r="C59" i="10"/>
  <c r="C58" i="10"/>
  <c r="C57" i="10"/>
  <c r="C56" i="10"/>
  <c r="C55" i="10"/>
  <c r="C54" i="10"/>
  <c r="C46" i="10"/>
  <c r="C16" i="8"/>
  <c r="C45" i="3"/>
  <c r="J359" i="3"/>
  <c r="M359" i="3"/>
  <c r="G381" i="3"/>
  <c r="G83" i="3"/>
  <c r="I381" i="3"/>
  <c r="I83" i="3" s="1"/>
  <c r="I31" i="4" s="1"/>
  <c r="I23" i="2" s="1"/>
  <c r="C381" i="3"/>
  <c r="C83" i="3"/>
  <c r="G375" i="3"/>
  <c r="G77" i="3"/>
  <c r="I375" i="3"/>
  <c r="I77" i="3"/>
  <c r="I29" i="4" s="1"/>
  <c r="C375" i="3"/>
  <c r="C77" i="3"/>
  <c r="E375" i="3"/>
  <c r="E77" i="3" s="1"/>
  <c r="E29" i="4" s="1"/>
  <c r="G352" i="3"/>
  <c r="I352" i="3"/>
  <c r="I54" i="3" s="1"/>
  <c r="I28" i="4" s="1"/>
  <c r="C54" i="3"/>
  <c r="E54" i="3"/>
  <c r="E28" i="4" s="1"/>
  <c r="G347" i="3"/>
  <c r="G49" i="3"/>
  <c r="I347" i="3"/>
  <c r="I49" i="3"/>
  <c r="I26" i="4" s="1"/>
  <c r="C347" i="3"/>
  <c r="C49" i="3"/>
  <c r="E347" i="3"/>
  <c r="E49" i="3" s="1"/>
  <c r="E26" i="4" s="1"/>
  <c r="C342" i="3"/>
  <c r="C344" i="3"/>
  <c r="C345" i="3" s="1"/>
  <c r="E342" i="3"/>
  <c r="E44" i="3" s="1"/>
  <c r="E25" i="4" s="1"/>
  <c r="G337" i="3"/>
  <c r="I337" i="3"/>
  <c r="I39" i="3"/>
  <c r="I24" i="4" s="1"/>
  <c r="C337" i="3"/>
  <c r="E337" i="3"/>
  <c r="E39" i="3" s="1"/>
  <c r="E24" i="4" s="1"/>
  <c r="G330" i="3"/>
  <c r="I330" i="3" s="1"/>
  <c r="I32" i="3" s="1"/>
  <c r="I20" i="4" s="1"/>
  <c r="C330" i="3"/>
  <c r="E330" i="3"/>
  <c r="E32" i="3" s="1"/>
  <c r="E20" i="4" s="1"/>
  <c r="G324" i="3"/>
  <c r="I324" i="3" s="1"/>
  <c r="I26" i="3" s="1"/>
  <c r="I17" i="4" s="1"/>
  <c r="C324" i="3"/>
  <c r="E324" i="3" s="1"/>
  <c r="E26" i="3" s="1"/>
  <c r="E17" i="4" s="1"/>
  <c r="G315" i="3"/>
  <c r="I315" i="3"/>
  <c r="I17" i="3"/>
  <c r="I11" i="4" s="1"/>
  <c r="C315" i="3"/>
  <c r="E315" i="3"/>
  <c r="E17" i="3" s="1"/>
  <c r="E11" i="4" s="1"/>
  <c r="G312" i="3"/>
  <c r="G313" i="3" s="1"/>
  <c r="I310" i="3"/>
  <c r="I12" i="3" s="1"/>
  <c r="I9" i="4" s="1"/>
  <c r="G306" i="3"/>
  <c r="G8" i="3"/>
  <c r="I306" i="3"/>
  <c r="I8" i="3"/>
  <c r="I8" i="4" s="1"/>
  <c r="C306" i="3"/>
  <c r="C8" i="3"/>
  <c r="C10" i="3"/>
  <c r="C11" i="3"/>
  <c r="E306" i="3"/>
  <c r="E8" i="3" s="1"/>
  <c r="E8" i="4" s="1"/>
  <c r="J61" i="3"/>
  <c r="J69" i="3" s="1"/>
  <c r="M61" i="3"/>
  <c r="M69" i="3"/>
  <c r="E388" i="3"/>
  <c r="E25" i="2" s="1"/>
  <c r="C343" i="3"/>
  <c r="F324" i="3"/>
  <c r="C16" i="4"/>
  <c r="D16" i="4"/>
  <c r="G16" i="4"/>
  <c r="C17" i="3"/>
  <c r="G17" i="3"/>
  <c r="G26" i="3"/>
  <c r="J26" i="3"/>
  <c r="J17" i="4"/>
  <c r="C26" i="3"/>
  <c r="C32" i="3"/>
  <c r="G32" i="3"/>
  <c r="C39" i="3"/>
  <c r="G39" i="3"/>
  <c r="C44" i="3"/>
  <c r="G54" i="3"/>
  <c r="E16" i="2"/>
  <c r="I16" i="2"/>
  <c r="C4" i="1"/>
  <c r="C8" i="1"/>
  <c r="G8" i="1"/>
  <c r="C10" i="1"/>
  <c r="G10" i="1"/>
  <c r="C11" i="1"/>
  <c r="G11" i="1"/>
  <c r="C13" i="1"/>
  <c r="G13" i="1"/>
  <c r="C15" i="1"/>
  <c r="G15" i="1"/>
  <c r="C16" i="1"/>
  <c r="G16" i="1"/>
  <c r="C18" i="1"/>
  <c r="G18" i="1"/>
  <c r="C20" i="1"/>
  <c r="G20" i="1"/>
  <c r="C23" i="1"/>
  <c r="G23" i="1"/>
  <c r="C28" i="1"/>
  <c r="G14" i="3"/>
  <c r="G15" i="3"/>
  <c r="C46" i="3"/>
  <c r="C47" i="3"/>
  <c r="G34" i="3"/>
  <c r="G35" i="3" s="1"/>
  <c r="G28" i="3"/>
  <c r="G29" i="3" s="1"/>
  <c r="F3" i="1"/>
  <c r="G10" i="3" l="1"/>
  <c r="G11" i="3" s="1"/>
  <c r="G18" i="3"/>
  <c r="G19" i="3" s="1"/>
  <c r="G20" i="3" s="1"/>
  <c r="C40" i="3"/>
  <c r="C28" i="3"/>
  <c r="C29" i="3" s="1"/>
  <c r="G326" i="3"/>
  <c r="G327" i="3" s="1"/>
  <c r="G338" i="3"/>
  <c r="G339" i="3" s="1"/>
  <c r="G340" i="3" s="1"/>
  <c r="S7" i="10"/>
  <c r="U7" i="10"/>
  <c r="V7" i="10" s="1"/>
  <c r="G41" i="3"/>
  <c r="G42" i="3" s="1"/>
  <c r="C15" i="10"/>
  <c r="G33" i="1"/>
  <c r="F26" i="3"/>
  <c r="F17" i="4" s="1"/>
  <c r="J324" i="3"/>
  <c r="G18" i="10"/>
  <c r="N47" i="10" s="1"/>
  <c r="T8" i="10"/>
  <c r="T7" i="10"/>
  <c r="U8" i="10"/>
  <c r="V8" i="10" s="1"/>
  <c r="C316" i="3"/>
  <c r="C317" i="3" s="1"/>
  <c r="C318" i="3" s="1"/>
  <c r="E310" i="3"/>
  <c r="E12" i="3" s="1"/>
  <c r="E9" i="4" s="1"/>
  <c r="I8" i="10"/>
  <c r="I8" i="8" s="1"/>
  <c r="L6" i="10"/>
  <c r="L6" i="8" s="1"/>
  <c r="G32" i="10"/>
  <c r="G33" i="10" s="1"/>
  <c r="K27" i="10"/>
  <c r="C308" i="3"/>
  <c r="C309" i="3" s="1"/>
  <c r="E28" i="1"/>
  <c r="I23" i="1"/>
  <c r="C339" i="3"/>
  <c r="C340" i="3" s="1"/>
  <c r="C348" i="3"/>
  <c r="C326" i="3"/>
  <c r="C327" i="3" s="1"/>
  <c r="G308" i="3"/>
  <c r="G309" i="3" s="1"/>
  <c r="K53" i="10" l="1"/>
  <c r="C47" i="10"/>
  <c r="C17" i="8" s="1"/>
  <c r="C27" i="2" s="1"/>
  <c r="K59" i="10"/>
  <c r="K58" i="10" s="1"/>
  <c r="K57" i="10" s="1"/>
  <c r="K56" i="10" s="1"/>
  <c r="K55" i="10" s="1"/>
  <c r="K54" i="10" s="1"/>
  <c r="G348" i="3"/>
  <c r="G349" i="3" s="1"/>
  <c r="G350" i="3" s="1"/>
  <c r="G50" i="3"/>
  <c r="C50" i="3"/>
  <c r="C41" i="3"/>
  <c r="C42" i="3" s="1"/>
  <c r="M368" i="3"/>
  <c r="M369" i="3" s="1"/>
  <c r="G371" i="3" s="1"/>
  <c r="G376" i="3" s="1"/>
  <c r="J368" i="3"/>
  <c r="J369" i="3" s="1"/>
  <c r="C371" i="3" s="1"/>
  <c r="C349" i="3"/>
  <c r="C350" i="3" s="1"/>
  <c r="J70" i="3" l="1"/>
  <c r="J71" i="3" s="1"/>
  <c r="C73" i="3" s="1"/>
  <c r="C51" i="3"/>
  <c r="C52" i="3" s="1"/>
  <c r="M70" i="3"/>
  <c r="M71" i="3" s="1"/>
  <c r="G73" i="3" s="1"/>
  <c r="G51" i="3"/>
  <c r="G52" i="3" s="1"/>
  <c r="C35" i="2"/>
  <c r="C29" i="2"/>
  <c r="G372" i="3"/>
  <c r="G373" i="3"/>
  <c r="C372" i="3"/>
  <c r="C373" i="3"/>
  <c r="C376" i="3"/>
  <c r="G382" i="3"/>
  <c r="G377" i="3"/>
  <c r="G378" i="3" s="1"/>
  <c r="G74" i="3" l="1"/>
  <c r="G78" i="3"/>
  <c r="G75" i="3"/>
  <c r="C74" i="3"/>
  <c r="C78" i="3"/>
  <c r="C75" i="3"/>
  <c r="C377" i="3"/>
  <c r="C378" i="3" s="1"/>
  <c r="C382" i="3"/>
  <c r="J24" i="1"/>
  <c r="G383" i="3"/>
  <c r="G84" i="3" l="1"/>
  <c r="G79" i="3"/>
  <c r="G80" i="3" s="1"/>
  <c r="C84" i="3"/>
  <c r="C79" i="3"/>
  <c r="C80" i="3" s="1"/>
  <c r="C389" i="3"/>
  <c r="E24" i="1"/>
  <c r="C383" i="3"/>
  <c r="G384" i="3"/>
  <c r="J26" i="1" s="1"/>
  <c r="J25" i="1"/>
  <c r="C394" i="3" l="1"/>
  <c r="C395" i="3" s="1"/>
  <c r="C396" i="3" s="1"/>
  <c r="C40" i="1" s="1"/>
  <c r="C24" i="1"/>
  <c r="C85" i="3"/>
  <c r="C86" i="3" s="1"/>
  <c r="E381" i="3" s="1"/>
  <c r="G24" i="1"/>
  <c r="G25" i="1" s="1"/>
  <c r="G26" i="1" s="1"/>
  <c r="G85" i="3"/>
  <c r="G86" i="3" s="1"/>
  <c r="E25" i="1"/>
  <c r="C384" i="3"/>
  <c r="E26" i="1" s="1"/>
  <c r="E29" i="1"/>
  <c r="C34" i="1" s="1"/>
  <c r="C390" i="3"/>
  <c r="E83" i="3" l="1"/>
  <c r="E31" i="4" s="1"/>
  <c r="E23" i="2" s="1"/>
  <c r="E23" i="1"/>
  <c r="C29" i="1"/>
  <c r="C25" i="1"/>
  <c r="C26" i="1" s="1"/>
  <c r="C59" i="1"/>
  <c r="C55" i="1"/>
  <c r="C51" i="1"/>
  <c r="C57" i="1"/>
  <c r="C53" i="1"/>
  <c r="C49" i="1"/>
  <c r="C60" i="1"/>
  <c r="C56" i="1"/>
  <c r="C52" i="1"/>
  <c r="C48" i="1"/>
  <c r="C47" i="1"/>
  <c r="C61" i="1"/>
  <c r="C58" i="1"/>
  <c r="C54" i="1"/>
  <c r="C50" i="1"/>
  <c r="E30" i="1"/>
  <c r="C391" i="3"/>
  <c r="E31" i="1" s="1"/>
  <c r="C30" i="1" l="1"/>
  <c r="C31" i="1" s="1"/>
  <c r="G34" i="1"/>
</calcChain>
</file>

<file path=xl/sharedStrings.xml><?xml version="1.0" encoding="utf-8"?>
<sst xmlns="http://schemas.openxmlformats.org/spreadsheetml/2006/main" count="839" uniqueCount="384">
  <si>
    <t>Analysis of a Two-component Alloy</t>
  </si>
  <si>
    <t>Section</t>
  </si>
  <si>
    <t>Trial 1</t>
  </si>
  <si>
    <t>Trial 2</t>
  </si>
  <si>
    <t>mass alloy reacted</t>
  </si>
  <si>
    <t>Mass large bottle filled with water</t>
  </si>
  <si>
    <t>Mass large bottle after experiment</t>
  </si>
  <si>
    <t>Atmospheric Pressure</t>
  </si>
  <si>
    <t>Difference in water heights in bottle and beaker</t>
  </si>
  <si>
    <t>If water higher in bottle type 1, if higher in beaker type 2</t>
  </si>
  <si>
    <t>Temperature of water in bottle</t>
  </si>
  <si>
    <t>Vapor pressure of water at above temperature</t>
  </si>
  <si>
    <t>Percent Zn in sample</t>
  </si>
  <si>
    <t>g</t>
  </si>
  <si>
    <t>cm</t>
  </si>
  <si>
    <t>mm Hg</t>
  </si>
  <si>
    <t>%</t>
  </si>
  <si>
    <r>
      <t>o</t>
    </r>
    <r>
      <rPr>
        <sz val="10"/>
        <rFont val="Arial"/>
        <family val="2"/>
      </rPr>
      <t>C</t>
    </r>
  </si>
  <si>
    <t>Mass water displaced</t>
  </si>
  <si>
    <t>Volume of water displaced</t>
  </si>
  <si>
    <t>Density of water</t>
  </si>
  <si>
    <t>g/mL</t>
  </si>
  <si>
    <t>L</t>
  </si>
  <si>
    <t>Gas pressure in bottle</t>
  </si>
  <si>
    <t>comp value</t>
  </si>
  <si>
    <t>diff student and comp</t>
  </si>
  <si>
    <t>% diff</t>
  </si>
  <si>
    <t>K</t>
  </si>
  <si>
    <t xml:space="preserve">Gas constant </t>
  </si>
  <si>
    <t>L torr/mol K</t>
  </si>
  <si>
    <r>
      <t>Moles of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produced</t>
    </r>
  </si>
  <si>
    <t>mol</t>
  </si>
  <si>
    <t>Moles Zn</t>
  </si>
  <si>
    <t>Set-up</t>
  </si>
  <si>
    <t>mol Zn(65.39 g/mol) + mol Al(26.98 g/mol) = C4</t>
  </si>
  <si>
    <t>g Zn + g Al = C4</t>
  </si>
  <si>
    <t>C4/26.98 =</t>
  </si>
  <si>
    <t>65.35/26.98 =</t>
  </si>
  <si>
    <t>mol H2 from Zn + mol H2 from Al = C45</t>
  </si>
  <si>
    <t>1st equation</t>
  </si>
  <si>
    <t>2nd equation</t>
  </si>
  <si>
    <t>Substitute mol Al into second equation</t>
  </si>
  <si>
    <t>C45-I64=</t>
  </si>
  <si>
    <t>mol Zn =</t>
  </si>
  <si>
    <t>trial 1</t>
  </si>
  <si>
    <t>trial 2</t>
  </si>
  <si>
    <t>g Zn</t>
  </si>
  <si>
    <t>% Zn</t>
  </si>
  <si>
    <t>Average % Zn</t>
  </si>
  <si>
    <t>Score</t>
  </si>
  <si>
    <t>Actual % Zn</t>
  </si>
  <si>
    <t>score</t>
  </si>
  <si>
    <t>%error</t>
  </si>
  <si>
    <t>J56*3/2=</t>
  </si>
  <si>
    <t>J57*3/2=</t>
  </si>
  <si>
    <r>
      <t>Pressure of dry H</t>
    </r>
    <r>
      <rPr>
        <vertAlign val="subscript"/>
        <sz val="10"/>
        <rFont val="Arial"/>
        <family val="2"/>
      </rPr>
      <t>2</t>
    </r>
  </si>
  <si>
    <t>mol Zn*1/1 + mol Al*3/2 = C45</t>
  </si>
  <si>
    <t>mol Al = (C4 -  65.39*mol Zn)/26.98 = C4/26.98 - 65.35*mol Zn/26.98</t>
  </si>
  <si>
    <t>mol Al = J56 - J57*mol Zn</t>
  </si>
  <si>
    <t>mol Zn  +  (J56 - J57*mol Zn) *3/2 = C45</t>
  </si>
  <si>
    <t>mol Zn  + J56*3/2  - J57*mol Zn*3/2 = C45</t>
  </si>
  <si>
    <t>mol Zn - J65*mol Zn + J64 = C45</t>
  </si>
  <si>
    <t>(1-J65)mol Zn = C45-J64 = J66</t>
  </si>
  <si>
    <t>mol Zn = J66/(1 - J65)=</t>
  </si>
  <si>
    <t>% error (experimental)</t>
  </si>
  <si>
    <t>%Zn</t>
  </si>
  <si>
    <t>Blackboard username</t>
  </si>
  <si>
    <r>
      <t xml:space="preserve">If </t>
    </r>
    <r>
      <rPr>
        <sz val="10"/>
        <color indexed="10"/>
        <rFont val="Arial"/>
        <family val="2"/>
      </rPr>
      <t>xx</t>
    </r>
    <r>
      <rPr>
        <sz val="10"/>
        <color indexed="36"/>
        <rFont val="Arial"/>
        <family val="2"/>
      </rPr>
      <t xml:space="preserve">, </t>
    </r>
    <r>
      <rPr>
        <sz val="10"/>
        <rFont val="Arial"/>
        <family val="2"/>
      </rPr>
      <t>check the relative pressures of gas and atmosphere.</t>
    </r>
  </si>
  <si>
    <t>(CF #)</t>
  </si>
  <si>
    <t>true value and percent are hidden in cells g33 and g34 of data check sheet.  Type is written in white ink.</t>
  </si>
  <si>
    <t>Unknown #</t>
  </si>
  <si>
    <t>Actual % Zn with cheating</t>
  </si>
  <si>
    <t>First name last name</t>
  </si>
  <si>
    <t>average % Zn</t>
  </si>
  <si>
    <t>average % Zn from values above green line</t>
  </si>
  <si>
    <t>name</t>
  </si>
  <si>
    <t>Density determination by water displacement</t>
  </si>
  <si>
    <t>relative error in measurement</t>
  </si>
  <si>
    <t>% error in measurement</t>
  </si>
  <si>
    <t>volume water in graduated cylinder without metal cylinder</t>
  </si>
  <si>
    <t>mL</t>
  </si>
  <si>
    <t>+/-</t>
  </si>
  <si>
    <t>volume in graduated cylinder  with metal cylinder</t>
  </si>
  <si>
    <t>Volume metal cylinder</t>
  </si>
  <si>
    <t>mass of cylinder</t>
  </si>
  <si>
    <t>density of cylinder</t>
  </si>
  <si>
    <r>
      <t>g/cm</t>
    </r>
    <r>
      <rPr>
        <vertAlign val="superscript"/>
        <sz val="10"/>
        <rFont val="Arial"/>
        <family val="2"/>
      </rPr>
      <t>3</t>
    </r>
  </si>
  <si>
    <t>calculation score (5 points)</t>
  </si>
  <si>
    <t>rel error  for  checking</t>
  </si>
  <si>
    <t>difference</t>
  </si>
  <si>
    <t>calc score</t>
  </si>
  <si>
    <t>% error for checking</t>
  </si>
  <si>
    <t>computer calc vol</t>
  </si>
  <si>
    <t>% dif</t>
  </si>
  <si>
    <t>comp abs  error in volume</t>
  </si>
  <si>
    <t>comp calc density</t>
  </si>
  <si>
    <t>rel error density comp</t>
  </si>
  <si>
    <t>% error density comp</t>
  </si>
  <si>
    <t>absolute error comp</t>
  </si>
  <si>
    <t>% error</t>
  </si>
  <si>
    <t>calculation score (5 possible)</t>
  </si>
  <si>
    <t>sum calc pts</t>
  </si>
  <si>
    <t>Instructor, unhide rows below to adjust accuracy expectations.</t>
  </si>
  <si>
    <t>points accuracy</t>
  </si>
  <si>
    <t>points calculations</t>
  </si>
  <si>
    <t># errors</t>
  </si>
  <si>
    <t>&gt;15</t>
  </si>
  <si>
    <t>Score Alloy accuracy</t>
  </si>
  <si>
    <t>Total</t>
  </si>
  <si>
    <t>Username (lastnamefirstname)</t>
  </si>
  <si>
    <t>Score Propagation of Error</t>
  </si>
  <si>
    <t>Willard 141</t>
  </si>
  <si>
    <t>Last</t>
  </si>
  <si>
    <t>First</t>
  </si>
  <si>
    <t>TS #</t>
  </si>
  <si>
    <t>%Al</t>
  </si>
  <si>
    <t>Abdalsattar</t>
  </si>
  <si>
    <t>Ahmed</t>
  </si>
  <si>
    <t>Avila</t>
  </si>
  <si>
    <t>Mariel</t>
  </si>
  <si>
    <t>Decker</t>
  </si>
  <si>
    <t>Jennifer</t>
  </si>
  <si>
    <t>Esparza</t>
  </si>
  <si>
    <t>Tania</t>
  </si>
  <si>
    <t>Browne</t>
  </si>
  <si>
    <t>Madison</t>
  </si>
  <si>
    <t>Fuentes</t>
  </si>
  <si>
    <t>Michelle</t>
  </si>
  <si>
    <t>Henry</t>
  </si>
  <si>
    <t>Victoria</t>
  </si>
  <si>
    <t>Ibrahim</t>
  </si>
  <si>
    <t>Angela</t>
  </si>
  <si>
    <t>King</t>
  </si>
  <si>
    <t>Brian</t>
  </si>
  <si>
    <t>Linares</t>
  </si>
  <si>
    <t>Bianca</t>
  </si>
  <si>
    <t>Cichon</t>
  </si>
  <si>
    <t>Timothy</t>
  </si>
  <si>
    <t>Montillano</t>
  </si>
  <si>
    <t>Miles</t>
  </si>
  <si>
    <t>Nordeen</t>
  </si>
  <si>
    <t>Keenan</t>
  </si>
  <si>
    <t>Qesyonan</t>
  </si>
  <si>
    <t>Saifen</t>
  </si>
  <si>
    <t>Soliven</t>
  </si>
  <si>
    <t>Joshua</t>
  </si>
  <si>
    <t>Torres</t>
  </si>
  <si>
    <t>Norma</t>
  </si>
  <si>
    <t>Warda</t>
  </si>
  <si>
    <t>Dalida</t>
  </si>
  <si>
    <t>Wong</t>
  </si>
  <si>
    <t>Vivian</t>
  </si>
  <si>
    <t>Yakootah</t>
  </si>
  <si>
    <t>Sarmad</t>
  </si>
  <si>
    <t>Zhou</t>
  </si>
  <si>
    <t>Fanjia</t>
  </si>
  <si>
    <t>Khemmanivong</t>
  </si>
  <si>
    <t>Katiya</t>
  </si>
  <si>
    <t>Lopez</t>
  </si>
  <si>
    <t>Michael</t>
  </si>
  <si>
    <t>McCrorey</t>
  </si>
  <si>
    <t>Cameron</t>
  </si>
  <si>
    <t>Rocco</t>
  </si>
  <si>
    <t>Danielle</t>
  </si>
  <si>
    <t>Rosier</t>
  </si>
  <si>
    <t>Kristen</t>
  </si>
  <si>
    <t>Sarmiento</t>
  </si>
  <si>
    <t>Elvin</t>
  </si>
  <si>
    <t>Sulaiman</t>
  </si>
  <si>
    <t>Mariam</t>
  </si>
  <si>
    <t>Thomas</t>
  </si>
  <si>
    <t>Pierre</t>
  </si>
  <si>
    <t>AbdalsattarAhmed</t>
  </si>
  <si>
    <t>AvilaMariel</t>
  </si>
  <si>
    <t>DeckerJennifer</t>
  </si>
  <si>
    <t>EsparzaTania</t>
  </si>
  <si>
    <t>BrowneMadison</t>
  </si>
  <si>
    <t>FuentesMichelle</t>
  </si>
  <si>
    <t>HenryVictoria</t>
  </si>
  <si>
    <t>IbrahimAngela</t>
  </si>
  <si>
    <t>KingBrian</t>
  </si>
  <si>
    <t>LinaresBianca</t>
  </si>
  <si>
    <t>CichonTimothy</t>
  </si>
  <si>
    <t>MontillanoMiles</t>
  </si>
  <si>
    <t>NordeenKeenan</t>
  </si>
  <si>
    <t>QesyonanSaifen</t>
  </si>
  <si>
    <t>SolivenJoshua</t>
  </si>
  <si>
    <t>TorresNorma</t>
  </si>
  <si>
    <t>WardaDalida</t>
  </si>
  <si>
    <t>WongVivian</t>
  </si>
  <si>
    <t>YakootahSarmad</t>
  </si>
  <si>
    <t>ZhouFanjia</t>
  </si>
  <si>
    <t>KhemmanivongKatiya</t>
  </si>
  <si>
    <t>LopezMichael</t>
  </si>
  <si>
    <t>McCroreyCameron</t>
  </si>
  <si>
    <t>RoccoDanielle</t>
  </si>
  <si>
    <t>RosierKristen</t>
  </si>
  <si>
    <t>SarmientoElvin</t>
  </si>
  <si>
    <t>SulaimanMariam</t>
  </si>
  <si>
    <t>ThomasPierre</t>
  </si>
  <si>
    <t>willard</t>
  </si>
  <si>
    <t>woods</t>
  </si>
  <si>
    <t>Woods 141</t>
  </si>
  <si>
    <t>Abdulrazzaq</t>
  </si>
  <si>
    <t>Aya</t>
  </si>
  <si>
    <t>Baumchen</t>
  </si>
  <si>
    <t>Beagan</t>
  </si>
  <si>
    <t>Benton</t>
  </si>
  <si>
    <t>Kyle</t>
  </si>
  <si>
    <t>Estes</t>
  </si>
  <si>
    <t>Nicolette</t>
  </si>
  <si>
    <t>Gates</t>
  </si>
  <si>
    <t>Valerie</t>
  </si>
  <si>
    <t>Harris</t>
  </si>
  <si>
    <t>Brendan</t>
  </si>
  <si>
    <t>Maayah</t>
  </si>
  <si>
    <t>Yara</t>
  </si>
  <si>
    <t>Mercado</t>
  </si>
  <si>
    <t>Jaro</t>
  </si>
  <si>
    <t>Mina</t>
  </si>
  <si>
    <t>Jianna</t>
  </si>
  <si>
    <t>Montoya</t>
  </si>
  <si>
    <t>Juan</t>
  </si>
  <si>
    <t>Morgan</t>
  </si>
  <si>
    <t>Nathan</t>
  </si>
  <si>
    <t>Nguyen</t>
  </si>
  <si>
    <t>Quyen</t>
  </si>
  <si>
    <t>Odell</t>
  </si>
  <si>
    <t>Charles</t>
  </si>
  <si>
    <t>Olsen</t>
  </si>
  <si>
    <t>Tyler</t>
  </si>
  <si>
    <t>Rigg</t>
  </si>
  <si>
    <t>Trinh</t>
  </si>
  <si>
    <t>Nahi</t>
  </si>
  <si>
    <t>Ward</t>
  </si>
  <si>
    <t>Ashley</t>
  </si>
  <si>
    <t>Wheeler</t>
  </si>
  <si>
    <t>Summer</t>
  </si>
  <si>
    <t>AbdulrazzaqAya</t>
  </si>
  <si>
    <t>BaumchenMeagan</t>
  </si>
  <si>
    <t>BentonKyle</t>
  </si>
  <si>
    <t>EstesNicolette</t>
  </si>
  <si>
    <t>GatesValerie</t>
  </si>
  <si>
    <t>HarrisBrendan</t>
  </si>
  <si>
    <t>MaayahYara</t>
  </si>
  <si>
    <t>MercadoJaro</t>
  </si>
  <si>
    <t>MinaJianna</t>
  </si>
  <si>
    <t>MontoyaJuan</t>
  </si>
  <si>
    <t>MorganNathan</t>
  </si>
  <si>
    <t>NguyenQuyen</t>
  </si>
  <si>
    <t>OdellCharles</t>
  </si>
  <si>
    <t>OlsonTyler</t>
  </si>
  <si>
    <t>RiggBrian</t>
  </si>
  <si>
    <t>TrinhNghi</t>
  </si>
  <si>
    <t>WardAshley</t>
  </si>
  <si>
    <t>WheelerSummer</t>
  </si>
  <si>
    <t>Lee 141</t>
  </si>
  <si>
    <t>Abualjis</t>
  </si>
  <si>
    <t>Raniah</t>
  </si>
  <si>
    <t>Alghazi</t>
  </si>
  <si>
    <t>Layth</t>
  </si>
  <si>
    <t>Armas</t>
  </si>
  <si>
    <t>Bahnam</t>
  </si>
  <si>
    <t>Naseer</t>
  </si>
  <si>
    <t>Blessing</t>
  </si>
  <si>
    <t>Randy</t>
  </si>
  <si>
    <t>Bricker</t>
  </si>
  <si>
    <t>Karena</t>
  </si>
  <si>
    <t>Cardwell</t>
  </si>
  <si>
    <t>Kristine</t>
  </si>
  <si>
    <t>Ho</t>
  </si>
  <si>
    <t>Hanh</t>
  </si>
  <si>
    <t>Kamil</t>
  </si>
  <si>
    <t>Sarah</t>
  </si>
  <si>
    <t>Kenny</t>
  </si>
  <si>
    <t>Kristien</t>
  </si>
  <si>
    <t>Leon</t>
  </si>
  <si>
    <t>Nicholas</t>
  </si>
  <si>
    <t>Mazzone</t>
  </si>
  <si>
    <t>Sarina</t>
  </si>
  <si>
    <t>Pina</t>
  </si>
  <si>
    <t>Jacky</t>
  </si>
  <si>
    <t>Ramirez</t>
  </si>
  <si>
    <t>Berenice</t>
  </si>
  <si>
    <t>Reilly</t>
  </si>
  <si>
    <t>Shaughn</t>
  </si>
  <si>
    <t>Salman</t>
  </si>
  <si>
    <t>Mohammed</t>
  </si>
  <si>
    <t>Sebi</t>
  </si>
  <si>
    <t>Noor</t>
  </si>
  <si>
    <t>Shaya</t>
  </si>
  <si>
    <t>Lina</t>
  </si>
  <si>
    <t>Sigala</t>
  </si>
  <si>
    <t>Anthony</t>
  </si>
  <si>
    <t>Suniga</t>
  </si>
  <si>
    <t>Leonard</t>
  </si>
  <si>
    <t>Szabo</t>
  </si>
  <si>
    <t>Haylie</t>
  </si>
  <si>
    <t>Toma</t>
  </si>
  <si>
    <t>Maryana</t>
  </si>
  <si>
    <t>lee</t>
  </si>
  <si>
    <t>Vance 141</t>
  </si>
  <si>
    <t>Alsadoon</t>
  </si>
  <si>
    <t>Abdulazeez</t>
  </si>
  <si>
    <t>Cope</t>
  </si>
  <si>
    <t>Annie</t>
  </si>
  <si>
    <t>Cruz</t>
  </si>
  <si>
    <t>Jaclyn</t>
  </si>
  <si>
    <t>Espares</t>
  </si>
  <si>
    <t>Jhea</t>
  </si>
  <si>
    <t>Gill</t>
  </si>
  <si>
    <t>Jordan</t>
  </si>
  <si>
    <t>Gomez</t>
  </si>
  <si>
    <t>Jorge</t>
  </si>
  <si>
    <t>Gutierrez</t>
  </si>
  <si>
    <t>Jose</t>
  </si>
  <si>
    <t>Hoang</t>
  </si>
  <si>
    <t>Uyen</t>
  </si>
  <si>
    <t>Lara</t>
  </si>
  <si>
    <t>Samuel</t>
  </si>
  <si>
    <t>Lorusso</t>
  </si>
  <si>
    <t>Kaleb</t>
  </si>
  <si>
    <t>Moayad</t>
  </si>
  <si>
    <t>Abdulah</t>
  </si>
  <si>
    <t>Denise</t>
  </si>
  <si>
    <t>Sanchez</t>
  </si>
  <si>
    <t>Sangha</t>
  </si>
  <si>
    <t>Mihail</t>
  </si>
  <si>
    <t>Sliwa</t>
  </si>
  <si>
    <t>Loubna</t>
  </si>
  <si>
    <t>Tam</t>
  </si>
  <si>
    <t>Makayla</t>
  </si>
  <si>
    <t>Weisman</t>
  </si>
  <si>
    <t>Melissa</t>
  </si>
  <si>
    <t>Alondra</t>
  </si>
  <si>
    <t>Yescas</t>
  </si>
  <si>
    <t>Moore 141</t>
  </si>
  <si>
    <t>Alcantar</t>
  </si>
  <si>
    <t>Daniella</t>
  </si>
  <si>
    <t>Alsamani</t>
  </si>
  <si>
    <t>Mohanad</t>
  </si>
  <si>
    <t>Breden</t>
  </si>
  <si>
    <t>Argie</t>
  </si>
  <si>
    <t>Brown</t>
  </si>
  <si>
    <t>Brittany</t>
  </si>
  <si>
    <t>Chan</t>
  </si>
  <si>
    <t>Matthew</t>
  </si>
  <si>
    <t>Cohen</t>
  </si>
  <si>
    <t>Gonzalez</t>
  </si>
  <si>
    <t>Efren</t>
  </si>
  <si>
    <t>Dianna</t>
  </si>
  <si>
    <t>Hammi</t>
  </si>
  <si>
    <t>Mary</t>
  </si>
  <si>
    <t>Hun</t>
  </si>
  <si>
    <t>Sokuntheavy</t>
  </si>
  <si>
    <t>Jones</t>
  </si>
  <si>
    <t>Greg</t>
  </si>
  <si>
    <t>Lam</t>
  </si>
  <si>
    <t>Jason</t>
  </si>
  <si>
    <t>Madeksiak</t>
  </si>
  <si>
    <t>Casey</t>
  </si>
  <si>
    <t>Main</t>
  </si>
  <si>
    <t>Allison</t>
  </si>
  <si>
    <t>Mc Connaughey</t>
  </si>
  <si>
    <t>Katelyn</t>
  </si>
  <si>
    <t>Morales</t>
  </si>
  <si>
    <t>Shantel</t>
  </si>
  <si>
    <t>Nayyef</t>
  </si>
  <si>
    <t>Malak</t>
  </si>
  <si>
    <t>Thi</t>
  </si>
  <si>
    <t>Plemmons</t>
  </si>
  <si>
    <t>Robert</t>
  </si>
  <si>
    <t>Megan</t>
  </si>
  <si>
    <t>Saoor</t>
  </si>
  <si>
    <t>Sekeb</t>
  </si>
  <si>
    <t>Areej</t>
  </si>
  <si>
    <t>Slaiwa</t>
  </si>
  <si>
    <t>Theresa</t>
  </si>
  <si>
    <t>Tawfeeq</t>
  </si>
  <si>
    <t>Ameera</t>
  </si>
  <si>
    <t>Tribble</t>
  </si>
  <si>
    <t>Kenneth</t>
  </si>
  <si>
    <t>Vierra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</si>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</sst>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color indexed="17"/>
      <name val="Arial"/>
      <family val="2"/>
    </font>
    <font>
      <sz val="10"/>
      <color indexed="52"/>
      <name val="Arial"/>
      <family val="2"/>
    </font>
    <font>
      <sz val="10"/>
      <color indexed="36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Gulim"/>
      <family val="2"/>
    </font>
    <font>
      <b/>
      <sz val="16"/>
      <name val="Palatino Linotype"/>
      <family val="1"/>
    </font>
    <font>
      <b/>
      <sz val="16"/>
      <name val="Century"/>
      <family val="1"/>
    </font>
    <font>
      <sz val="12"/>
      <color theme="1"/>
      <name val="Palatino Linotype"/>
      <family val="2"/>
    </font>
    <font>
      <b/>
      <sz val="16"/>
      <color theme="1"/>
      <name val="Palatino Linotype"/>
      <family val="1"/>
    </font>
    <font>
      <b/>
      <sz val="16"/>
      <color theme="1"/>
      <name val="Calibri"/>
      <family val="2"/>
    </font>
    <font>
      <b/>
      <sz val="16"/>
      <name val="Calibri"/>
      <family val="2"/>
    </font>
    <font>
      <b/>
      <sz val="16"/>
      <name val="Gulim"/>
      <family val="2"/>
    </font>
    <font>
      <b/>
      <sz val="16"/>
      <color rgb="FF000000"/>
      <name val="Palatino Linotype"/>
      <family val="1"/>
    </font>
    <font>
      <sz val="16"/>
      <color theme="1"/>
      <name val="Calibri"/>
      <family val="2"/>
      <scheme val="minor"/>
    </font>
    <font>
      <b/>
      <sz val="16"/>
      <color indexed="10"/>
      <name val="Century"/>
      <family val="1"/>
    </font>
    <font>
      <b/>
      <sz val="16"/>
      <color theme="1"/>
      <name val="Century"/>
      <family val="1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1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5" fontId="0" fillId="2" borderId="0" xfId="0" applyNumberFormat="1" applyFill="1" applyProtection="1">
      <protection locked="0"/>
    </xf>
    <xf numFmtId="166" fontId="3" fillId="2" borderId="0" xfId="0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65" fontId="4" fillId="2" borderId="0" xfId="0" applyNumberFormat="1" applyFont="1" applyFill="1" applyProtection="1">
      <protection locked="0"/>
    </xf>
    <xf numFmtId="0" fontId="4" fillId="0" borderId="0" xfId="0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2" borderId="0" xfId="0" applyNumberFormat="1" applyFill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/>
    <xf numFmtId="165" fontId="5" fillId="0" borderId="0" xfId="0" applyNumberFormat="1" applyFont="1" applyFill="1" applyProtection="1"/>
    <xf numFmtId="166" fontId="0" fillId="0" borderId="0" xfId="0" applyNumberFormat="1" applyFill="1" applyProtection="1"/>
    <xf numFmtId="0" fontId="0" fillId="3" borderId="0" xfId="0" applyFill="1"/>
    <xf numFmtId="166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0" fontId="3" fillId="3" borderId="0" xfId="0" applyFont="1" applyFill="1"/>
    <xf numFmtId="0" fontId="0" fillId="0" borderId="0" xfId="0" applyFill="1"/>
    <xf numFmtId="0" fontId="0" fillId="3" borderId="0" xfId="0" applyFill="1" applyProtection="1">
      <protection locked="0"/>
    </xf>
    <xf numFmtId="11" fontId="0" fillId="3" borderId="0" xfId="0" applyNumberFormat="1" applyFill="1" applyProtection="1">
      <protection locked="0"/>
    </xf>
    <xf numFmtId="0" fontId="7" fillId="0" borderId="0" xfId="0" applyFont="1"/>
    <xf numFmtId="166" fontId="5" fillId="0" borderId="0" xfId="0" applyNumberFormat="1" applyFont="1"/>
    <xf numFmtId="0" fontId="8" fillId="0" borderId="0" xfId="0" applyFont="1"/>
    <xf numFmtId="166" fontId="8" fillId="0" borderId="0" xfId="0" applyNumberFormat="1" applyFont="1" applyAlignment="1">
      <alignment horizontal="left"/>
    </xf>
    <xf numFmtId="166" fontId="8" fillId="0" borderId="0" xfId="0" applyNumberFormat="1" applyFont="1"/>
    <xf numFmtId="11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Fill="1" applyProtection="1">
      <protection locked="0"/>
    </xf>
    <xf numFmtId="166" fontId="5" fillId="0" borderId="0" xfId="0" applyNumberFormat="1" applyFont="1" applyFill="1" applyProtection="1"/>
    <xf numFmtId="0" fontId="3" fillId="0" borderId="0" xfId="0" applyFont="1"/>
    <xf numFmtId="165" fontId="3" fillId="0" borderId="0" xfId="0" applyNumberFormat="1" applyFont="1"/>
    <xf numFmtId="166" fontId="0" fillId="4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0" xfId="0" applyNumberFormat="1" applyFill="1" applyProtection="1"/>
    <xf numFmtId="0" fontId="0" fillId="0" borderId="0" xfId="0" applyProtection="1"/>
    <xf numFmtId="0" fontId="3" fillId="0" borderId="0" xfId="0" applyFont="1" applyAlignment="1">
      <alignment wrapText="1"/>
    </xf>
    <xf numFmtId="0" fontId="10" fillId="0" borderId="0" xfId="0" applyFont="1"/>
    <xf numFmtId="1" fontId="0" fillId="2" borderId="0" xfId="0" applyNumberFormat="1" applyFill="1" applyProtection="1"/>
    <xf numFmtId="166" fontId="0" fillId="0" borderId="0" xfId="0" applyNumberFormat="1" applyProtection="1"/>
    <xf numFmtId="0" fontId="0" fillId="5" borderId="0" xfId="0" applyFill="1"/>
    <xf numFmtId="0" fontId="11" fillId="0" borderId="0" xfId="0" applyFont="1"/>
    <xf numFmtId="0" fontId="12" fillId="0" borderId="0" xfId="0" applyFont="1" applyAlignment="1">
      <alignment vertical="center"/>
    </xf>
    <xf numFmtId="165" fontId="0" fillId="0" borderId="0" xfId="0" applyNumberFormat="1" applyFill="1" applyProtection="1"/>
    <xf numFmtId="167" fontId="0" fillId="2" borderId="0" xfId="0" applyNumberFormat="1" applyFill="1" applyProtection="1">
      <protection locked="0"/>
    </xf>
    <xf numFmtId="167" fontId="5" fillId="0" borderId="0" xfId="0" applyNumberFormat="1" applyFont="1" applyFill="1" applyProtection="1"/>
    <xf numFmtId="0" fontId="0" fillId="6" borderId="0" xfId="0" applyFill="1"/>
    <xf numFmtId="0" fontId="3" fillId="6" borderId="0" xfId="0" applyFont="1" applyFill="1"/>
    <xf numFmtId="0" fontId="13" fillId="0" borderId="0" xfId="0" applyFont="1"/>
    <xf numFmtId="0" fontId="14" fillId="0" borderId="0" xfId="0" applyFont="1"/>
    <xf numFmtId="0" fontId="3" fillId="0" borderId="0" xfId="0" applyFont="1" applyBorder="1"/>
    <xf numFmtId="0" fontId="15" fillId="0" borderId="0" xfId="0" applyFont="1" applyFill="1" applyBorder="1" applyProtection="1"/>
    <xf numFmtId="0" fontId="15" fillId="0" borderId="0" xfId="0" applyFont="1" applyFill="1" applyBorder="1"/>
    <xf numFmtId="0" fontId="0" fillId="0" borderId="0" xfId="0" applyFill="1" applyBorder="1" applyProtection="1"/>
    <xf numFmtId="0" fontId="15" fillId="0" borderId="2" xfId="0" applyFont="1" applyFill="1" applyBorder="1"/>
    <xf numFmtId="0" fontId="0" fillId="0" borderId="0" xfId="0" applyFill="1" applyBorder="1"/>
    <xf numFmtId="0" fontId="16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0" fillId="0" borderId="4" xfId="0" applyBorder="1"/>
    <xf numFmtId="0" fontId="0" fillId="0" borderId="5" xfId="0" applyBorder="1"/>
    <xf numFmtId="165" fontId="0" fillId="4" borderId="0" xfId="0" applyNumberFormat="1" applyFill="1" applyProtection="1">
      <protection locked="0"/>
    </xf>
    <xf numFmtId="0" fontId="0" fillId="4" borderId="0" xfId="0" applyFill="1"/>
    <xf numFmtId="0" fontId="0" fillId="4" borderId="0" xfId="0" quotePrefix="1" applyFill="1"/>
    <xf numFmtId="0" fontId="0" fillId="4" borderId="0" xfId="0" applyFill="1" applyProtection="1">
      <protection locked="0"/>
    </xf>
    <xf numFmtId="0" fontId="7" fillId="0" borderId="0" xfId="0" applyFont="1" applyAlignment="1">
      <alignment wrapText="1"/>
    </xf>
    <xf numFmtId="0" fontId="0" fillId="0" borderId="0" xfId="0" quotePrefix="1"/>
    <xf numFmtId="164" fontId="5" fillId="0" borderId="0" xfId="0" applyNumberFormat="1" applyFont="1" applyFill="1" applyProtection="1"/>
    <xf numFmtId="168" fontId="0" fillId="3" borderId="0" xfId="0" applyNumberFormat="1" applyFill="1" applyProtection="1">
      <protection locked="0"/>
    </xf>
    <xf numFmtId="0" fontId="18" fillId="7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wrapText="1"/>
    </xf>
    <xf numFmtId="2" fontId="19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wrapText="1"/>
    </xf>
    <xf numFmtId="2" fontId="20" fillId="0" borderId="1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/>
    </xf>
    <xf numFmtId="0" fontId="22" fillId="0" borderId="1" xfId="3" applyFont="1" applyBorder="1"/>
    <xf numFmtId="0" fontId="23" fillId="0" borderId="1" xfId="3" applyFont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49" fontId="19" fillId="0" borderId="1" xfId="0" applyNumberFormat="1" applyFont="1" applyBorder="1"/>
    <xf numFmtId="49" fontId="20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 applyProtection="1">
      <alignment horizontal="left"/>
      <protection locked="0"/>
    </xf>
    <xf numFmtId="0" fontId="19" fillId="0" borderId="1" xfId="0" applyNumberFormat="1" applyFont="1" applyBorder="1" applyAlignment="1">
      <alignment wrapText="1"/>
    </xf>
    <xf numFmtId="0" fontId="19" fillId="0" borderId="1" xfId="0" applyNumberFormat="1" applyFont="1" applyBorder="1" applyAlignment="1" applyProtection="1">
      <alignment horizontal="left"/>
      <protection locked="0"/>
    </xf>
    <xf numFmtId="0" fontId="24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1" fontId="2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2" fontId="28" fillId="0" borderId="1" xfId="0" applyNumberFormat="1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2" fontId="29" fillId="0" borderId="1" xfId="1" applyNumberFormat="1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/>
      <protection locked="0"/>
    </xf>
    <xf numFmtId="2" fontId="2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" fontId="20" fillId="0" borderId="1" xfId="0" applyNumberFormat="1" applyFont="1" applyBorder="1" applyAlignment="1" applyProtection="1">
      <alignment horizontal="left"/>
      <protection locked="0"/>
    </xf>
    <xf numFmtId="0" fontId="30" fillId="0" borderId="0" xfId="0" applyFont="1" applyAlignment="1">
      <alignment vertical="center" wrapText="1"/>
    </xf>
    <xf numFmtId="0" fontId="31" fillId="0" borderId="1" xfId="0" applyFont="1" applyBorder="1"/>
    <xf numFmtId="0" fontId="32" fillId="0" borderId="1" xfId="0" applyFont="1" applyBorder="1" applyAlignment="1">
      <alignment vertical="center"/>
    </xf>
    <xf numFmtId="0" fontId="33" fillId="0" borderId="1" xfId="0" applyFont="1" applyBorder="1"/>
    <xf numFmtId="0" fontId="34" fillId="0" borderId="1" xfId="0" applyFont="1" applyBorder="1" applyAlignment="1">
      <alignment vertical="center"/>
    </xf>
    <xf numFmtId="0" fontId="34" fillId="0" borderId="6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2</xdr:row>
      <xdr:rowOff>104775</xdr:rowOff>
    </xdr:from>
    <xdr:to>
      <xdr:col>0</xdr:col>
      <xdr:colOff>1952625</xdr:colOff>
      <xdr:row>2</xdr:row>
      <xdr:rowOff>104775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1295400" y="4286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18</xdr:row>
      <xdr:rowOff>85725</xdr:rowOff>
    </xdr:to>
    <xdr:sp macro="" textlink="">
      <xdr:nvSpPr>
        <xdr:cNvPr id="3086" name="Rectangle 2"/>
        <xdr:cNvSpPr>
          <a:spLocks noChangeArrowheads="1"/>
        </xdr:cNvSpPr>
      </xdr:nvSpPr>
      <xdr:spPr bwMode="auto">
        <a:xfrm>
          <a:off x="3857625" y="47148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209550</xdr:rowOff>
    </xdr:from>
    <xdr:to>
      <xdr:col>1</xdr:col>
      <xdr:colOff>190500</xdr:colOff>
      <xdr:row>54</xdr:row>
      <xdr:rowOff>85725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209550</xdr:rowOff>
    </xdr:from>
    <xdr:to>
      <xdr:col>1</xdr:col>
      <xdr:colOff>190500</xdr:colOff>
      <xdr:row>83</xdr:row>
      <xdr:rowOff>85725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105</xdr:row>
      <xdr:rowOff>209550</xdr:rowOff>
    </xdr:from>
    <xdr:to>
      <xdr:col>1</xdr:col>
      <xdr:colOff>190500</xdr:colOff>
      <xdr:row>106</xdr:row>
      <xdr:rowOff>85725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209550</xdr:rowOff>
    </xdr:from>
    <xdr:to>
      <xdr:col>1</xdr:col>
      <xdr:colOff>190500</xdr:colOff>
      <xdr:row>149</xdr:row>
      <xdr:rowOff>85725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54450" y="1946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179</xdr:row>
      <xdr:rowOff>209550</xdr:rowOff>
    </xdr:from>
    <xdr:to>
      <xdr:col>1</xdr:col>
      <xdr:colOff>190500</xdr:colOff>
      <xdr:row>180</xdr:row>
      <xdr:rowOff>85725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3854450" y="3470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209550</xdr:rowOff>
    </xdr:from>
    <xdr:to>
      <xdr:col>1</xdr:col>
      <xdr:colOff>190500</xdr:colOff>
      <xdr:row>211</xdr:row>
      <xdr:rowOff>85725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3854450" y="49437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209550</xdr:rowOff>
    </xdr:from>
    <xdr:to>
      <xdr:col>1</xdr:col>
      <xdr:colOff>190500</xdr:colOff>
      <xdr:row>52</xdr:row>
      <xdr:rowOff>117475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3711575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190500</xdr:colOff>
      <xdr:row>78</xdr:row>
      <xdr:rowOff>368300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711575" y="1946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209550</xdr:rowOff>
    </xdr:from>
    <xdr:to>
      <xdr:col>1</xdr:col>
      <xdr:colOff>190500</xdr:colOff>
      <xdr:row>77</xdr:row>
      <xdr:rowOff>85725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3711575" y="18481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209550</xdr:rowOff>
    </xdr:from>
    <xdr:to>
      <xdr:col>1</xdr:col>
      <xdr:colOff>190500</xdr:colOff>
      <xdr:row>104</xdr:row>
      <xdr:rowOff>85725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3711575" y="3470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209550</xdr:rowOff>
    </xdr:from>
    <xdr:to>
      <xdr:col>1</xdr:col>
      <xdr:colOff>190500</xdr:colOff>
      <xdr:row>101</xdr:row>
      <xdr:rowOff>85725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3711575" y="32245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209550</xdr:rowOff>
    </xdr:from>
    <xdr:to>
      <xdr:col>1</xdr:col>
      <xdr:colOff>190500</xdr:colOff>
      <xdr:row>99</xdr:row>
      <xdr:rowOff>85725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3711575" y="31261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222</xdr:row>
      <xdr:rowOff>209550</xdr:rowOff>
    </xdr:from>
    <xdr:to>
      <xdr:col>1</xdr:col>
      <xdr:colOff>190500</xdr:colOff>
      <xdr:row>223</xdr:row>
      <xdr:rowOff>85725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4537075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249</xdr:row>
      <xdr:rowOff>209550</xdr:rowOff>
    </xdr:from>
    <xdr:to>
      <xdr:col>1</xdr:col>
      <xdr:colOff>190500</xdr:colOff>
      <xdr:row>250</xdr:row>
      <xdr:rowOff>85725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4537075" y="17989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280</xdr:row>
      <xdr:rowOff>209550</xdr:rowOff>
    </xdr:from>
    <xdr:to>
      <xdr:col>1</xdr:col>
      <xdr:colOff>190500</xdr:colOff>
      <xdr:row>281</xdr:row>
      <xdr:rowOff>85725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537075" y="33229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306</xdr:row>
      <xdr:rowOff>209550</xdr:rowOff>
    </xdr:from>
    <xdr:to>
      <xdr:col>1</xdr:col>
      <xdr:colOff>190500</xdr:colOff>
      <xdr:row>307</xdr:row>
      <xdr:rowOff>117475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537075" y="46024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247</xdr:row>
      <xdr:rowOff>209550</xdr:rowOff>
    </xdr:from>
    <xdr:to>
      <xdr:col>1</xdr:col>
      <xdr:colOff>190500</xdr:colOff>
      <xdr:row>248</xdr:row>
      <xdr:rowOff>85725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4537075" y="17005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275</xdr:row>
      <xdr:rowOff>209550</xdr:rowOff>
    </xdr:from>
    <xdr:to>
      <xdr:col>1</xdr:col>
      <xdr:colOff>190500</xdr:colOff>
      <xdr:row>276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4537075" y="30768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273</xdr:row>
      <xdr:rowOff>209550</xdr:rowOff>
    </xdr:from>
    <xdr:to>
      <xdr:col>1</xdr:col>
      <xdr:colOff>190500</xdr:colOff>
      <xdr:row>274</xdr:row>
      <xdr:rowOff>85725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537075" y="29784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209550</xdr:rowOff>
    </xdr:from>
    <xdr:to>
      <xdr:col>1</xdr:col>
      <xdr:colOff>190500</xdr:colOff>
      <xdr:row>304</xdr:row>
      <xdr:rowOff>85725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537075" y="44548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298</xdr:row>
      <xdr:rowOff>209550</xdr:rowOff>
    </xdr:from>
    <xdr:to>
      <xdr:col>1</xdr:col>
      <xdr:colOff>190500</xdr:colOff>
      <xdr:row>299</xdr:row>
      <xdr:rowOff>85725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4537075" y="42087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296</xdr:row>
      <xdr:rowOff>209550</xdr:rowOff>
    </xdr:from>
    <xdr:to>
      <xdr:col>1</xdr:col>
      <xdr:colOff>190500</xdr:colOff>
      <xdr:row>297</xdr:row>
      <xdr:rowOff>85725</xdr:rowOff>
    </xdr:to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4537075" y="41103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78</xdr:row>
      <xdr:rowOff>209550</xdr:rowOff>
    </xdr:from>
    <xdr:ext cx="190500" cy="368300"/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3270250" y="18608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190500" cy="368300"/>
    <xdr:sp macro="" textlink="">
      <xdr:nvSpPr>
        <xdr:cNvPr id="29" name="Rectangle 2"/>
        <xdr:cNvSpPr>
          <a:spLocks noChangeArrowheads="1"/>
        </xdr:cNvSpPr>
      </xdr:nvSpPr>
      <xdr:spPr bwMode="auto">
        <a:xfrm>
          <a:off x="3270250" y="17624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106</xdr:row>
      <xdr:rowOff>209550</xdr:rowOff>
    </xdr:from>
    <xdr:ext cx="190500" cy="368300"/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3270250" y="33848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102</xdr:row>
      <xdr:rowOff>209550</xdr:rowOff>
    </xdr:from>
    <xdr:ext cx="190500" cy="368300"/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3270250" y="31388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102</xdr:row>
      <xdr:rowOff>0</xdr:rowOff>
    </xdr:from>
    <xdr:ext cx="190500" cy="368300"/>
    <xdr:sp macro="" textlink="">
      <xdr:nvSpPr>
        <xdr:cNvPr id="32" name="Rectangle 2"/>
        <xdr:cNvSpPr>
          <a:spLocks noChangeArrowheads="1"/>
        </xdr:cNvSpPr>
      </xdr:nvSpPr>
      <xdr:spPr bwMode="auto">
        <a:xfrm>
          <a:off x="3270250" y="30403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103</xdr:row>
      <xdr:rowOff>209550</xdr:rowOff>
    </xdr:from>
    <xdr:ext cx="190500" cy="368300"/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3270250" y="318801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102</xdr:row>
      <xdr:rowOff>0</xdr:rowOff>
    </xdr:from>
    <xdr:ext cx="190500" cy="368300"/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3270250" y="3089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319</xdr:row>
      <xdr:rowOff>209550</xdr:rowOff>
    </xdr:from>
    <xdr:ext cx="190500" cy="368300"/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0" y="5384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349</xdr:row>
      <xdr:rowOff>209550</xdr:rowOff>
    </xdr:from>
    <xdr:ext cx="190500" cy="368300"/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3270250" y="20085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380</xdr:row>
      <xdr:rowOff>209550</xdr:rowOff>
    </xdr:from>
    <xdr:ext cx="190500" cy="368300"/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3270250" y="35325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406</xdr:row>
      <xdr:rowOff>209550</xdr:rowOff>
    </xdr:from>
    <xdr:ext cx="190500" cy="368300"/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3270250" y="48120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418</xdr:row>
      <xdr:rowOff>209550</xdr:rowOff>
    </xdr:from>
    <xdr:ext cx="190500" cy="368300"/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3270250" y="53994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347</xdr:row>
      <xdr:rowOff>209550</xdr:rowOff>
    </xdr:from>
    <xdr:ext cx="190500" cy="368300"/>
    <xdr:sp macro="" textlink="">
      <xdr:nvSpPr>
        <xdr:cNvPr id="40" name="Rectangle 2"/>
        <xdr:cNvSpPr>
          <a:spLocks noChangeArrowheads="1"/>
        </xdr:cNvSpPr>
      </xdr:nvSpPr>
      <xdr:spPr bwMode="auto">
        <a:xfrm>
          <a:off x="3270250" y="19100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375</xdr:row>
      <xdr:rowOff>209550</xdr:rowOff>
    </xdr:from>
    <xdr:ext cx="190500" cy="368300"/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3270250" y="32864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373</xdr:row>
      <xdr:rowOff>209550</xdr:rowOff>
    </xdr:from>
    <xdr:ext cx="190500" cy="368300"/>
    <xdr:sp macro="" textlink="">
      <xdr:nvSpPr>
        <xdr:cNvPr id="42" name="Rectangle 2"/>
        <xdr:cNvSpPr>
          <a:spLocks noChangeArrowheads="1"/>
        </xdr:cNvSpPr>
      </xdr:nvSpPr>
      <xdr:spPr bwMode="auto">
        <a:xfrm>
          <a:off x="3270250" y="318801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403</xdr:row>
      <xdr:rowOff>209550</xdr:rowOff>
    </xdr:from>
    <xdr:ext cx="190500" cy="368300"/>
    <xdr:sp macro="" textlink="">
      <xdr:nvSpPr>
        <xdr:cNvPr id="43" name="Rectangle 2"/>
        <xdr:cNvSpPr>
          <a:spLocks noChangeArrowheads="1"/>
        </xdr:cNvSpPr>
      </xdr:nvSpPr>
      <xdr:spPr bwMode="auto">
        <a:xfrm>
          <a:off x="3270250" y="46643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398</xdr:row>
      <xdr:rowOff>209550</xdr:rowOff>
    </xdr:from>
    <xdr:ext cx="190500" cy="368300"/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3270250" y="44183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396</xdr:row>
      <xdr:rowOff>209550</xdr:rowOff>
    </xdr:from>
    <xdr:ext cx="190500" cy="368300"/>
    <xdr:sp macro="" textlink="">
      <xdr:nvSpPr>
        <xdr:cNvPr id="45" name="Rectangle 2"/>
        <xdr:cNvSpPr>
          <a:spLocks noChangeArrowheads="1"/>
        </xdr:cNvSpPr>
      </xdr:nvSpPr>
      <xdr:spPr bwMode="auto">
        <a:xfrm>
          <a:off x="3270250" y="43199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376</xdr:row>
      <xdr:rowOff>209550</xdr:rowOff>
    </xdr:from>
    <xdr:ext cx="190500" cy="368300"/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3270250" y="33356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374</xdr:row>
      <xdr:rowOff>209550</xdr:rowOff>
    </xdr:from>
    <xdr:ext cx="190500" cy="368300"/>
    <xdr:sp macro="" textlink="">
      <xdr:nvSpPr>
        <xdr:cNvPr id="47" name="Rectangle 2"/>
        <xdr:cNvSpPr>
          <a:spLocks noChangeArrowheads="1"/>
        </xdr:cNvSpPr>
      </xdr:nvSpPr>
      <xdr:spPr bwMode="auto">
        <a:xfrm>
          <a:off x="3270250" y="32372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407</xdr:row>
      <xdr:rowOff>209550</xdr:rowOff>
    </xdr:from>
    <xdr:ext cx="190500" cy="368300"/>
    <xdr:sp macro="" textlink="">
      <xdr:nvSpPr>
        <xdr:cNvPr id="48" name="Rectangle 2"/>
        <xdr:cNvSpPr>
          <a:spLocks noChangeArrowheads="1"/>
        </xdr:cNvSpPr>
      </xdr:nvSpPr>
      <xdr:spPr bwMode="auto">
        <a:xfrm>
          <a:off x="3270250" y="48580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402</xdr:row>
      <xdr:rowOff>209550</xdr:rowOff>
    </xdr:from>
    <xdr:ext cx="190500" cy="368300"/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3270250" y="46151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400</xdr:row>
      <xdr:rowOff>209550</xdr:rowOff>
    </xdr:from>
    <xdr:ext cx="190500" cy="368300"/>
    <xdr:sp macro="" textlink="">
      <xdr:nvSpPr>
        <xdr:cNvPr id="50" name="Rectangle 2"/>
        <xdr:cNvSpPr>
          <a:spLocks noChangeArrowheads="1"/>
        </xdr:cNvSpPr>
      </xdr:nvSpPr>
      <xdr:spPr bwMode="auto">
        <a:xfrm>
          <a:off x="3270250" y="45167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403</xdr:row>
      <xdr:rowOff>209550</xdr:rowOff>
    </xdr:from>
    <xdr:ext cx="190500" cy="368300"/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3270250" y="46643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401</xdr:row>
      <xdr:rowOff>209550</xdr:rowOff>
    </xdr:from>
    <xdr:ext cx="190500" cy="368300"/>
    <xdr:sp macro="" textlink="">
      <xdr:nvSpPr>
        <xdr:cNvPr id="52" name="Rectangle 2"/>
        <xdr:cNvSpPr>
          <a:spLocks noChangeArrowheads="1"/>
        </xdr:cNvSpPr>
      </xdr:nvSpPr>
      <xdr:spPr bwMode="auto">
        <a:xfrm>
          <a:off x="3270250" y="45659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126</xdr:row>
      <xdr:rowOff>209550</xdr:rowOff>
    </xdr:from>
    <xdr:ext cx="190500" cy="368300"/>
    <xdr:sp macro="" textlink="">
      <xdr:nvSpPr>
        <xdr:cNvPr id="53" name="Rectangle 2"/>
        <xdr:cNvSpPr>
          <a:spLocks noChangeArrowheads="1"/>
        </xdr:cNvSpPr>
      </xdr:nvSpPr>
      <xdr:spPr bwMode="auto">
        <a:xfrm>
          <a:off x="4206875" y="53501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136</xdr:row>
      <xdr:rowOff>209550</xdr:rowOff>
    </xdr:from>
    <xdr:ext cx="190500" cy="368300"/>
    <xdr:sp macro="" textlink="">
      <xdr:nvSpPr>
        <xdr:cNvPr id="54" name="Rectangle 2"/>
        <xdr:cNvSpPr>
          <a:spLocks noChangeArrowheads="1"/>
        </xdr:cNvSpPr>
      </xdr:nvSpPr>
      <xdr:spPr bwMode="auto">
        <a:xfrm>
          <a:off x="4206875" y="53501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209550</xdr:rowOff>
    </xdr:from>
    <xdr:to>
      <xdr:col>0</xdr:col>
      <xdr:colOff>190500</xdr:colOff>
      <xdr:row>18</xdr:row>
      <xdr:rowOff>403225</xdr:rowOff>
    </xdr:to>
    <xdr:sp macro="" textlink="">
      <xdr:nvSpPr>
        <xdr:cNvPr id="55" name="Rectangle 2"/>
        <xdr:cNvSpPr>
          <a:spLocks noChangeArrowheads="1"/>
        </xdr:cNvSpPr>
      </xdr:nvSpPr>
      <xdr:spPr bwMode="auto">
        <a:xfrm>
          <a:off x="0" y="135255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88</xdr:row>
      <xdr:rowOff>209550</xdr:rowOff>
    </xdr:from>
    <xdr:to>
      <xdr:col>1</xdr:col>
      <xdr:colOff>190500</xdr:colOff>
      <xdr:row>88</xdr:row>
      <xdr:rowOff>403225</xdr:rowOff>
    </xdr:to>
    <xdr:sp macro="" textlink="">
      <xdr:nvSpPr>
        <xdr:cNvPr id="56" name="Rectangle 2"/>
        <xdr:cNvSpPr>
          <a:spLocks noChangeArrowheads="1"/>
        </xdr:cNvSpPr>
      </xdr:nvSpPr>
      <xdr:spPr bwMode="auto">
        <a:xfrm>
          <a:off x="6238875" y="6201727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115</xdr:row>
      <xdr:rowOff>209550</xdr:rowOff>
    </xdr:from>
    <xdr:to>
      <xdr:col>1</xdr:col>
      <xdr:colOff>190500</xdr:colOff>
      <xdr:row>115</xdr:row>
      <xdr:rowOff>403225</xdr:rowOff>
    </xdr:to>
    <xdr:sp macro="" textlink="">
      <xdr:nvSpPr>
        <xdr:cNvPr id="57" name="Rectangle 2"/>
        <xdr:cNvSpPr>
          <a:spLocks noChangeArrowheads="1"/>
        </xdr:cNvSpPr>
      </xdr:nvSpPr>
      <xdr:spPr bwMode="auto">
        <a:xfrm>
          <a:off x="6238875" y="863536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127</xdr:row>
      <xdr:rowOff>209550</xdr:rowOff>
    </xdr:from>
    <xdr:to>
      <xdr:col>1</xdr:col>
      <xdr:colOff>190500</xdr:colOff>
      <xdr:row>127</xdr:row>
      <xdr:rowOff>403225</xdr:rowOff>
    </xdr:to>
    <xdr:sp macro="" textlink="">
      <xdr:nvSpPr>
        <xdr:cNvPr id="58" name="Rectangle 2"/>
        <xdr:cNvSpPr>
          <a:spLocks noChangeArrowheads="1"/>
        </xdr:cNvSpPr>
      </xdr:nvSpPr>
      <xdr:spPr bwMode="auto">
        <a:xfrm>
          <a:off x="6238875" y="966406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84</xdr:row>
      <xdr:rowOff>187325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6238875" y="58378725"/>
          <a:ext cx="1905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209550</xdr:rowOff>
    </xdr:from>
    <xdr:to>
      <xdr:col>1</xdr:col>
      <xdr:colOff>190500</xdr:colOff>
      <xdr:row>81</xdr:row>
      <xdr:rowOff>403225</xdr:rowOff>
    </xdr:to>
    <xdr:sp macro="" textlink="">
      <xdr:nvSpPr>
        <xdr:cNvPr id="60" name="Rectangle 2"/>
        <xdr:cNvSpPr>
          <a:spLocks noChangeArrowheads="1"/>
        </xdr:cNvSpPr>
      </xdr:nvSpPr>
      <xdr:spPr bwMode="auto">
        <a:xfrm>
          <a:off x="6238875" y="5601652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112</xdr:row>
      <xdr:rowOff>209550</xdr:rowOff>
    </xdr:from>
    <xdr:to>
      <xdr:col>1</xdr:col>
      <xdr:colOff>190500</xdr:colOff>
      <xdr:row>112</xdr:row>
      <xdr:rowOff>403225</xdr:rowOff>
    </xdr:to>
    <xdr:sp macro="" textlink="">
      <xdr:nvSpPr>
        <xdr:cNvPr id="61" name="Rectangle 2"/>
        <xdr:cNvSpPr>
          <a:spLocks noChangeArrowheads="1"/>
        </xdr:cNvSpPr>
      </xdr:nvSpPr>
      <xdr:spPr bwMode="auto">
        <a:xfrm>
          <a:off x="6238875" y="837819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209550</xdr:rowOff>
    </xdr:from>
    <xdr:to>
      <xdr:col>1</xdr:col>
      <xdr:colOff>190500</xdr:colOff>
      <xdr:row>107</xdr:row>
      <xdr:rowOff>403225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6238875" y="794956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105</xdr:row>
      <xdr:rowOff>209550</xdr:rowOff>
    </xdr:from>
    <xdr:to>
      <xdr:col>1</xdr:col>
      <xdr:colOff>190500</xdr:colOff>
      <xdr:row>105</xdr:row>
      <xdr:rowOff>403225</xdr:rowOff>
    </xdr:to>
    <xdr:sp macro="" textlink="">
      <xdr:nvSpPr>
        <xdr:cNvPr id="63" name="Rectangle 2"/>
        <xdr:cNvSpPr>
          <a:spLocks noChangeArrowheads="1"/>
        </xdr:cNvSpPr>
      </xdr:nvSpPr>
      <xdr:spPr bwMode="auto">
        <a:xfrm>
          <a:off x="6238875" y="777811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84</xdr:row>
      <xdr:rowOff>209550</xdr:rowOff>
    </xdr:from>
    <xdr:ext cx="190500" cy="368300"/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6238875" y="585882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84</xdr:row>
      <xdr:rowOff>0</xdr:rowOff>
    </xdr:from>
    <xdr:ext cx="190500" cy="368300"/>
    <xdr:sp macro="" textlink="">
      <xdr:nvSpPr>
        <xdr:cNvPr id="65" name="Rectangle 2"/>
        <xdr:cNvSpPr>
          <a:spLocks noChangeArrowheads="1"/>
        </xdr:cNvSpPr>
      </xdr:nvSpPr>
      <xdr:spPr bwMode="auto">
        <a:xfrm>
          <a:off x="6238875" y="583787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116</xdr:row>
      <xdr:rowOff>209550</xdr:rowOff>
    </xdr:from>
    <xdr:ext cx="190500" cy="368300"/>
    <xdr:sp macro="" textlink="">
      <xdr:nvSpPr>
        <xdr:cNvPr id="66" name="Rectangle 2"/>
        <xdr:cNvSpPr>
          <a:spLocks noChangeArrowheads="1"/>
        </xdr:cNvSpPr>
      </xdr:nvSpPr>
      <xdr:spPr bwMode="auto">
        <a:xfrm>
          <a:off x="6238875" y="872109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111</xdr:row>
      <xdr:rowOff>146050</xdr:rowOff>
    </xdr:from>
    <xdr:ext cx="190500" cy="368300"/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6937375" y="82861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109</xdr:row>
      <xdr:rowOff>209550</xdr:rowOff>
    </xdr:from>
    <xdr:ext cx="190500" cy="368300"/>
    <xdr:sp macro="" textlink="">
      <xdr:nvSpPr>
        <xdr:cNvPr id="68" name="Rectangle 2"/>
        <xdr:cNvSpPr>
          <a:spLocks noChangeArrowheads="1"/>
        </xdr:cNvSpPr>
      </xdr:nvSpPr>
      <xdr:spPr bwMode="auto">
        <a:xfrm>
          <a:off x="6238875" y="81210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209550</xdr:rowOff>
    </xdr:from>
    <xdr:ext cx="190500" cy="368300"/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6238875" y="837819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110</xdr:row>
      <xdr:rowOff>209550</xdr:rowOff>
    </xdr:from>
    <xdr:ext cx="190500" cy="368300"/>
    <xdr:sp macro="" textlink="">
      <xdr:nvSpPr>
        <xdr:cNvPr id="70" name="Rectangle 2"/>
        <xdr:cNvSpPr>
          <a:spLocks noChangeArrowheads="1"/>
        </xdr:cNvSpPr>
      </xdr:nvSpPr>
      <xdr:spPr bwMode="auto">
        <a:xfrm>
          <a:off x="6238875" y="820674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138</xdr:row>
      <xdr:rowOff>209550</xdr:rowOff>
    </xdr:from>
    <xdr:ext cx="190500" cy="368300"/>
    <xdr:sp macro="" textlink="">
      <xdr:nvSpPr>
        <xdr:cNvPr id="71" name="Rectangle 2"/>
        <xdr:cNvSpPr>
          <a:spLocks noChangeArrowheads="1"/>
        </xdr:cNvSpPr>
      </xdr:nvSpPr>
      <xdr:spPr bwMode="auto">
        <a:xfrm>
          <a:off x="6238875" y="1054798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148</xdr:row>
      <xdr:rowOff>209550</xdr:rowOff>
    </xdr:from>
    <xdr:ext cx="190500" cy="368300"/>
    <xdr:sp macro="" textlink="">
      <xdr:nvSpPr>
        <xdr:cNvPr id="72" name="Rectangle 2"/>
        <xdr:cNvSpPr>
          <a:spLocks noChangeArrowheads="1"/>
        </xdr:cNvSpPr>
      </xdr:nvSpPr>
      <xdr:spPr bwMode="auto">
        <a:xfrm>
          <a:off x="6238875" y="1140523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114</xdr:row>
      <xdr:rowOff>146050</xdr:rowOff>
    </xdr:from>
    <xdr:ext cx="190500" cy="368300"/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6937375" y="854329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113</xdr:row>
      <xdr:rowOff>209550</xdr:rowOff>
    </xdr:from>
    <xdr:ext cx="190500" cy="368300"/>
    <xdr:sp macro="" textlink="">
      <xdr:nvSpPr>
        <xdr:cNvPr id="74" name="Rectangle 2"/>
        <xdr:cNvSpPr>
          <a:spLocks noChangeArrowheads="1"/>
        </xdr:cNvSpPr>
      </xdr:nvSpPr>
      <xdr:spPr bwMode="auto">
        <a:xfrm>
          <a:off x="6238875" y="84639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150</xdr:row>
      <xdr:rowOff>209550</xdr:rowOff>
    </xdr:from>
    <xdr:ext cx="190500" cy="368300"/>
    <xdr:sp macro="" textlink="">
      <xdr:nvSpPr>
        <xdr:cNvPr id="75" name="Rectangle 2"/>
        <xdr:cNvSpPr>
          <a:spLocks noChangeArrowheads="1"/>
        </xdr:cNvSpPr>
      </xdr:nvSpPr>
      <xdr:spPr bwMode="auto">
        <a:xfrm>
          <a:off x="6238875" y="1157668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209550</xdr:rowOff>
    </xdr:from>
    <xdr:ext cx="190500" cy="993775"/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6238875" y="32613600"/>
          <a:ext cx="190500" cy="993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52</xdr:row>
      <xdr:rowOff>209550</xdr:rowOff>
    </xdr:from>
    <xdr:ext cx="190500" cy="1304925"/>
    <xdr:sp macro="" textlink="">
      <xdr:nvSpPr>
        <xdr:cNvPr id="77" name="Rectangle 2"/>
        <xdr:cNvSpPr>
          <a:spLocks noChangeArrowheads="1"/>
        </xdr:cNvSpPr>
      </xdr:nvSpPr>
      <xdr:spPr bwMode="auto">
        <a:xfrm>
          <a:off x="6238875" y="30899100"/>
          <a:ext cx="1905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17</xdr:row>
      <xdr:rowOff>403225</xdr:rowOff>
    </xdr:to>
    <xdr:sp macro="" textlink="">
      <xdr:nvSpPr>
        <xdr:cNvPr id="78" name="Rectangle 2"/>
        <xdr:cNvSpPr>
          <a:spLocks noChangeArrowheads="1"/>
        </xdr:cNvSpPr>
      </xdr:nvSpPr>
      <xdr:spPr bwMode="auto">
        <a:xfrm>
          <a:off x="0" y="135255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695325</xdr:rowOff>
    </xdr:from>
    <xdr:to>
      <xdr:col>0</xdr:col>
      <xdr:colOff>190500</xdr:colOff>
      <xdr:row>17</xdr:row>
      <xdr:rowOff>28575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0" y="13154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1</xdr:col>
      <xdr:colOff>0</xdr:colOff>
      <xdr:row>127</xdr:row>
      <xdr:rowOff>209550</xdr:rowOff>
    </xdr:from>
    <xdr:ext cx="190500" cy="368300"/>
    <xdr:sp macro="" textlink="">
      <xdr:nvSpPr>
        <xdr:cNvPr id="80" name="Rectangle 2"/>
        <xdr:cNvSpPr>
          <a:spLocks noChangeArrowheads="1"/>
        </xdr:cNvSpPr>
      </xdr:nvSpPr>
      <xdr:spPr bwMode="auto">
        <a:xfrm>
          <a:off x="4460875" y="60677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193675"/>
    <xdr:sp macro="" textlink="">
      <xdr:nvSpPr>
        <xdr:cNvPr id="81" name="Rectangle 2"/>
        <xdr:cNvSpPr>
          <a:spLocks noChangeArrowheads="1"/>
        </xdr:cNvSpPr>
      </xdr:nvSpPr>
      <xdr:spPr bwMode="auto">
        <a:xfrm>
          <a:off x="4460875" y="611695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368300"/>
    <xdr:sp macro="" textlink="">
      <xdr:nvSpPr>
        <xdr:cNvPr id="82" name="Rectangle 2"/>
        <xdr:cNvSpPr>
          <a:spLocks noChangeArrowheads="1"/>
        </xdr:cNvSpPr>
      </xdr:nvSpPr>
      <xdr:spPr bwMode="auto">
        <a:xfrm>
          <a:off x="4460875" y="60677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193675"/>
    <xdr:sp macro="" textlink="">
      <xdr:nvSpPr>
        <xdr:cNvPr id="83" name="Rectangle 2"/>
        <xdr:cNvSpPr>
          <a:spLocks noChangeArrowheads="1"/>
        </xdr:cNvSpPr>
      </xdr:nvSpPr>
      <xdr:spPr bwMode="auto">
        <a:xfrm>
          <a:off x="4460875" y="611695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368300"/>
    <xdr:sp macro="" textlink="">
      <xdr:nvSpPr>
        <xdr:cNvPr id="84" name="Rectangle 2"/>
        <xdr:cNvSpPr>
          <a:spLocks noChangeArrowheads="1"/>
        </xdr:cNvSpPr>
      </xdr:nvSpPr>
      <xdr:spPr bwMode="auto">
        <a:xfrm>
          <a:off x="4460875" y="61169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18</xdr:row>
      <xdr:rowOff>85725</xdr:rowOff>
    </xdr:to>
    <xdr:sp macro="" textlink="">
      <xdr:nvSpPr>
        <xdr:cNvPr id="85" name="Rectangle 2"/>
        <xdr:cNvSpPr>
          <a:spLocks noChangeArrowheads="1"/>
        </xdr:cNvSpPr>
      </xdr:nvSpPr>
      <xdr:spPr bwMode="auto">
        <a:xfrm>
          <a:off x="0" y="87344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209550</xdr:rowOff>
    </xdr:from>
    <xdr:to>
      <xdr:col>1</xdr:col>
      <xdr:colOff>190500</xdr:colOff>
      <xdr:row>54</xdr:row>
      <xdr:rowOff>85725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5438775" y="2409825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209550</xdr:rowOff>
    </xdr:from>
    <xdr:to>
      <xdr:col>1</xdr:col>
      <xdr:colOff>190500</xdr:colOff>
      <xdr:row>83</xdr:row>
      <xdr:rowOff>85725</xdr:rowOff>
    </xdr:to>
    <xdr:sp macro="" textlink="">
      <xdr:nvSpPr>
        <xdr:cNvPr id="87" name="Rectangle 2"/>
        <xdr:cNvSpPr>
          <a:spLocks noChangeArrowheads="1"/>
        </xdr:cNvSpPr>
      </xdr:nvSpPr>
      <xdr:spPr bwMode="auto">
        <a:xfrm>
          <a:off x="5438775" y="386619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105</xdr:row>
      <xdr:rowOff>209550</xdr:rowOff>
    </xdr:from>
    <xdr:to>
      <xdr:col>1</xdr:col>
      <xdr:colOff>190500</xdr:colOff>
      <xdr:row>106</xdr:row>
      <xdr:rowOff>85725</xdr:rowOff>
    </xdr:to>
    <xdr:sp macro="" textlink="">
      <xdr:nvSpPr>
        <xdr:cNvPr id="88" name="Rectangle 2"/>
        <xdr:cNvSpPr>
          <a:spLocks noChangeArrowheads="1"/>
        </xdr:cNvSpPr>
      </xdr:nvSpPr>
      <xdr:spPr bwMode="auto">
        <a:xfrm>
          <a:off x="5438775" y="4983480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114</xdr:row>
      <xdr:rowOff>457200</xdr:rowOff>
    </xdr:from>
    <xdr:to>
      <xdr:col>1</xdr:col>
      <xdr:colOff>914400</xdr:colOff>
      <xdr:row>115</xdr:row>
      <xdr:rowOff>333375</xdr:rowOff>
    </xdr:to>
    <xdr:sp macro="" textlink="">
      <xdr:nvSpPr>
        <xdr:cNvPr id="89" name="Rectangle 2"/>
        <xdr:cNvSpPr>
          <a:spLocks noChangeArrowheads="1"/>
        </xdr:cNvSpPr>
      </xdr:nvSpPr>
      <xdr:spPr bwMode="auto">
        <a:xfrm>
          <a:off x="3790950" y="563784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209550</xdr:rowOff>
    </xdr:from>
    <xdr:to>
      <xdr:col>1</xdr:col>
      <xdr:colOff>190500</xdr:colOff>
      <xdr:row>149</xdr:row>
      <xdr:rowOff>85725</xdr:rowOff>
    </xdr:to>
    <xdr:sp macro="" textlink="">
      <xdr:nvSpPr>
        <xdr:cNvPr id="90" name="Rectangle 89"/>
        <xdr:cNvSpPr>
          <a:spLocks noChangeArrowheads="1"/>
        </xdr:cNvSpPr>
      </xdr:nvSpPr>
      <xdr:spPr bwMode="auto">
        <a:xfrm>
          <a:off x="5438775" y="707040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209550</xdr:rowOff>
    </xdr:from>
    <xdr:to>
      <xdr:col>1</xdr:col>
      <xdr:colOff>190500</xdr:colOff>
      <xdr:row>52</xdr:row>
      <xdr:rowOff>117475</xdr:rowOff>
    </xdr:to>
    <xdr:sp macro="" textlink="">
      <xdr:nvSpPr>
        <xdr:cNvPr id="91" name="Rectangle 2"/>
        <xdr:cNvSpPr>
          <a:spLocks noChangeArrowheads="1"/>
        </xdr:cNvSpPr>
      </xdr:nvSpPr>
      <xdr:spPr bwMode="auto">
        <a:xfrm>
          <a:off x="5438775" y="23145750"/>
          <a:ext cx="19050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190500</xdr:colOff>
      <xdr:row>78</xdr:row>
      <xdr:rowOff>368300</xdr:rowOff>
    </xdr:to>
    <xdr:sp macro="" textlink="">
      <xdr:nvSpPr>
        <xdr:cNvPr id="92" name="Rectangle 91"/>
        <xdr:cNvSpPr>
          <a:spLocks noChangeArrowheads="1"/>
        </xdr:cNvSpPr>
      </xdr:nvSpPr>
      <xdr:spPr bwMode="auto">
        <a:xfrm>
          <a:off x="5438775" y="365093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209550</xdr:rowOff>
    </xdr:from>
    <xdr:to>
      <xdr:col>1</xdr:col>
      <xdr:colOff>190500</xdr:colOff>
      <xdr:row>77</xdr:row>
      <xdr:rowOff>85725</xdr:rowOff>
    </xdr:to>
    <xdr:sp macro="" textlink="">
      <xdr:nvSpPr>
        <xdr:cNvPr id="93" name="Rectangle 2"/>
        <xdr:cNvSpPr>
          <a:spLocks noChangeArrowheads="1"/>
        </xdr:cNvSpPr>
      </xdr:nvSpPr>
      <xdr:spPr bwMode="auto">
        <a:xfrm>
          <a:off x="5438775" y="357473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209550</xdr:rowOff>
    </xdr:from>
    <xdr:to>
      <xdr:col>1</xdr:col>
      <xdr:colOff>190500</xdr:colOff>
      <xdr:row>104</xdr:row>
      <xdr:rowOff>85725</xdr:rowOff>
    </xdr:to>
    <xdr:sp macro="" textlink="">
      <xdr:nvSpPr>
        <xdr:cNvPr id="94" name="Rectangle 2"/>
        <xdr:cNvSpPr>
          <a:spLocks noChangeArrowheads="1"/>
        </xdr:cNvSpPr>
      </xdr:nvSpPr>
      <xdr:spPr bwMode="auto">
        <a:xfrm>
          <a:off x="5438775" y="4886325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209550</xdr:rowOff>
    </xdr:from>
    <xdr:to>
      <xdr:col>1</xdr:col>
      <xdr:colOff>190500</xdr:colOff>
      <xdr:row>101</xdr:row>
      <xdr:rowOff>85725</xdr:rowOff>
    </xdr:to>
    <xdr:sp macro="" textlink="">
      <xdr:nvSpPr>
        <xdr:cNvPr id="95" name="Rectangle 94"/>
        <xdr:cNvSpPr>
          <a:spLocks noChangeArrowheads="1"/>
        </xdr:cNvSpPr>
      </xdr:nvSpPr>
      <xdr:spPr bwMode="auto">
        <a:xfrm>
          <a:off x="5438775" y="474059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209550</xdr:rowOff>
    </xdr:from>
    <xdr:to>
      <xdr:col>1</xdr:col>
      <xdr:colOff>190500</xdr:colOff>
      <xdr:row>99</xdr:row>
      <xdr:rowOff>85725</xdr:rowOff>
    </xdr:to>
    <xdr:sp macro="" textlink="">
      <xdr:nvSpPr>
        <xdr:cNvPr id="96" name="Rectangle 2"/>
        <xdr:cNvSpPr>
          <a:spLocks noChangeArrowheads="1"/>
        </xdr:cNvSpPr>
      </xdr:nvSpPr>
      <xdr:spPr bwMode="auto">
        <a:xfrm>
          <a:off x="5438775" y="464343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78</xdr:row>
      <xdr:rowOff>209550</xdr:rowOff>
    </xdr:from>
    <xdr:ext cx="190500" cy="368300"/>
    <xdr:sp macro="" textlink="">
      <xdr:nvSpPr>
        <xdr:cNvPr id="97" name="Rectangle 96"/>
        <xdr:cNvSpPr>
          <a:spLocks noChangeArrowheads="1"/>
        </xdr:cNvSpPr>
      </xdr:nvSpPr>
      <xdr:spPr bwMode="auto">
        <a:xfrm>
          <a:off x="5438775" y="367188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190500" cy="368300"/>
    <xdr:sp macro="" textlink="">
      <xdr:nvSpPr>
        <xdr:cNvPr id="98" name="Rectangle 2"/>
        <xdr:cNvSpPr>
          <a:spLocks noChangeArrowheads="1"/>
        </xdr:cNvSpPr>
      </xdr:nvSpPr>
      <xdr:spPr bwMode="auto">
        <a:xfrm>
          <a:off x="5438775" y="365093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106</xdr:row>
      <xdr:rowOff>209550</xdr:rowOff>
    </xdr:from>
    <xdr:ext cx="190500" cy="368300"/>
    <xdr:sp macro="" textlink="">
      <xdr:nvSpPr>
        <xdr:cNvPr id="99" name="Rectangle 2"/>
        <xdr:cNvSpPr>
          <a:spLocks noChangeArrowheads="1"/>
        </xdr:cNvSpPr>
      </xdr:nvSpPr>
      <xdr:spPr bwMode="auto">
        <a:xfrm>
          <a:off x="5438775" y="503205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102</xdr:row>
      <xdr:rowOff>209550</xdr:rowOff>
    </xdr:from>
    <xdr:ext cx="190500" cy="368300"/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5438775" y="483774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102</xdr:row>
      <xdr:rowOff>0</xdr:rowOff>
    </xdr:from>
    <xdr:ext cx="190500" cy="368300"/>
    <xdr:sp macro="" textlink="">
      <xdr:nvSpPr>
        <xdr:cNvPr id="101" name="Rectangle 2"/>
        <xdr:cNvSpPr>
          <a:spLocks noChangeArrowheads="1"/>
        </xdr:cNvSpPr>
      </xdr:nvSpPr>
      <xdr:spPr bwMode="auto">
        <a:xfrm>
          <a:off x="5438775" y="48167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103</xdr:row>
      <xdr:rowOff>209550</xdr:rowOff>
    </xdr:from>
    <xdr:ext cx="190500" cy="368300"/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5438775" y="488632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102</xdr:row>
      <xdr:rowOff>0</xdr:rowOff>
    </xdr:from>
    <xdr:ext cx="190500" cy="368300"/>
    <xdr:sp macro="" textlink="">
      <xdr:nvSpPr>
        <xdr:cNvPr id="103" name="Rectangle 2"/>
        <xdr:cNvSpPr>
          <a:spLocks noChangeArrowheads="1"/>
        </xdr:cNvSpPr>
      </xdr:nvSpPr>
      <xdr:spPr bwMode="auto">
        <a:xfrm>
          <a:off x="5438775" y="48167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126</xdr:row>
      <xdr:rowOff>209550</xdr:rowOff>
    </xdr:from>
    <xdr:ext cx="190500" cy="368300"/>
    <xdr:sp macro="" textlink="">
      <xdr:nvSpPr>
        <xdr:cNvPr id="104" name="Rectangle 2"/>
        <xdr:cNvSpPr>
          <a:spLocks noChangeArrowheads="1"/>
        </xdr:cNvSpPr>
      </xdr:nvSpPr>
      <xdr:spPr bwMode="auto">
        <a:xfrm>
          <a:off x="5438775" y="600170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136</xdr:row>
      <xdr:rowOff>209550</xdr:rowOff>
    </xdr:from>
    <xdr:ext cx="190500" cy="368300"/>
    <xdr:sp macro="" textlink="">
      <xdr:nvSpPr>
        <xdr:cNvPr id="105" name="Rectangle 2"/>
        <xdr:cNvSpPr>
          <a:spLocks noChangeArrowheads="1"/>
        </xdr:cNvSpPr>
      </xdr:nvSpPr>
      <xdr:spPr bwMode="auto">
        <a:xfrm>
          <a:off x="5438775" y="648747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209550</xdr:rowOff>
    </xdr:from>
    <xdr:to>
      <xdr:col>0</xdr:col>
      <xdr:colOff>190500</xdr:colOff>
      <xdr:row>18</xdr:row>
      <xdr:rowOff>403225</xdr:rowOff>
    </xdr:to>
    <xdr:sp macro="" textlink="">
      <xdr:nvSpPr>
        <xdr:cNvPr id="106" name="Rectangle 2"/>
        <xdr:cNvSpPr>
          <a:spLocks noChangeArrowheads="1"/>
        </xdr:cNvSpPr>
      </xdr:nvSpPr>
      <xdr:spPr bwMode="auto">
        <a:xfrm>
          <a:off x="0" y="92202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88</xdr:row>
      <xdr:rowOff>209550</xdr:rowOff>
    </xdr:from>
    <xdr:to>
      <xdr:col>1</xdr:col>
      <xdr:colOff>190500</xdr:colOff>
      <xdr:row>88</xdr:row>
      <xdr:rowOff>403225</xdr:rowOff>
    </xdr:to>
    <xdr:sp macro="" textlink="">
      <xdr:nvSpPr>
        <xdr:cNvPr id="107" name="Rectangle 2"/>
        <xdr:cNvSpPr>
          <a:spLocks noChangeArrowheads="1"/>
        </xdr:cNvSpPr>
      </xdr:nvSpPr>
      <xdr:spPr bwMode="auto">
        <a:xfrm>
          <a:off x="5438775" y="4157662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115</xdr:row>
      <xdr:rowOff>209550</xdr:rowOff>
    </xdr:from>
    <xdr:to>
      <xdr:col>1</xdr:col>
      <xdr:colOff>190500</xdr:colOff>
      <xdr:row>115</xdr:row>
      <xdr:rowOff>403225</xdr:rowOff>
    </xdr:to>
    <xdr:sp macro="" textlink="">
      <xdr:nvSpPr>
        <xdr:cNvPr id="108" name="Rectangle 2"/>
        <xdr:cNvSpPr>
          <a:spLocks noChangeArrowheads="1"/>
        </xdr:cNvSpPr>
      </xdr:nvSpPr>
      <xdr:spPr bwMode="auto">
        <a:xfrm>
          <a:off x="5438775" y="546735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127</xdr:row>
      <xdr:rowOff>209550</xdr:rowOff>
    </xdr:from>
    <xdr:to>
      <xdr:col>1</xdr:col>
      <xdr:colOff>190500</xdr:colOff>
      <xdr:row>127</xdr:row>
      <xdr:rowOff>403225</xdr:rowOff>
    </xdr:to>
    <xdr:sp macro="" textlink="">
      <xdr:nvSpPr>
        <xdr:cNvPr id="109" name="Rectangle 2"/>
        <xdr:cNvSpPr>
          <a:spLocks noChangeArrowheads="1"/>
        </xdr:cNvSpPr>
      </xdr:nvSpPr>
      <xdr:spPr bwMode="auto">
        <a:xfrm>
          <a:off x="5438775" y="605028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190500</xdr:colOff>
      <xdr:row>84</xdr:row>
      <xdr:rowOff>187325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5438775" y="39423975"/>
          <a:ext cx="1905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209550</xdr:rowOff>
    </xdr:from>
    <xdr:to>
      <xdr:col>1</xdr:col>
      <xdr:colOff>190500</xdr:colOff>
      <xdr:row>81</xdr:row>
      <xdr:rowOff>403225</xdr:rowOff>
    </xdr:to>
    <xdr:sp macro="" textlink="">
      <xdr:nvSpPr>
        <xdr:cNvPr id="111" name="Rectangle 2"/>
        <xdr:cNvSpPr>
          <a:spLocks noChangeArrowheads="1"/>
        </xdr:cNvSpPr>
      </xdr:nvSpPr>
      <xdr:spPr bwMode="auto">
        <a:xfrm>
          <a:off x="5438775" y="381762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112</xdr:row>
      <xdr:rowOff>209550</xdr:rowOff>
    </xdr:from>
    <xdr:to>
      <xdr:col>1</xdr:col>
      <xdr:colOff>190500</xdr:colOff>
      <xdr:row>112</xdr:row>
      <xdr:rowOff>403225</xdr:rowOff>
    </xdr:to>
    <xdr:sp macro="" textlink="">
      <xdr:nvSpPr>
        <xdr:cNvPr id="112" name="Rectangle 2"/>
        <xdr:cNvSpPr>
          <a:spLocks noChangeArrowheads="1"/>
        </xdr:cNvSpPr>
      </xdr:nvSpPr>
      <xdr:spPr bwMode="auto">
        <a:xfrm>
          <a:off x="5438775" y="5321617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209550</xdr:rowOff>
    </xdr:from>
    <xdr:to>
      <xdr:col>1</xdr:col>
      <xdr:colOff>190500</xdr:colOff>
      <xdr:row>107</xdr:row>
      <xdr:rowOff>403225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5438775" y="508063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105</xdr:row>
      <xdr:rowOff>209550</xdr:rowOff>
    </xdr:from>
    <xdr:to>
      <xdr:col>1</xdr:col>
      <xdr:colOff>190500</xdr:colOff>
      <xdr:row>105</xdr:row>
      <xdr:rowOff>403225</xdr:rowOff>
    </xdr:to>
    <xdr:sp macro="" textlink="">
      <xdr:nvSpPr>
        <xdr:cNvPr id="114" name="Rectangle 2"/>
        <xdr:cNvSpPr>
          <a:spLocks noChangeArrowheads="1"/>
        </xdr:cNvSpPr>
      </xdr:nvSpPr>
      <xdr:spPr bwMode="auto">
        <a:xfrm>
          <a:off x="5438775" y="498348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84</xdr:row>
      <xdr:rowOff>209550</xdr:rowOff>
    </xdr:from>
    <xdr:ext cx="190500" cy="368300"/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5438775" y="396335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84</xdr:row>
      <xdr:rowOff>0</xdr:rowOff>
    </xdr:from>
    <xdr:ext cx="190500" cy="368300"/>
    <xdr:sp macro="" textlink="">
      <xdr:nvSpPr>
        <xdr:cNvPr id="116" name="Rectangle 2"/>
        <xdr:cNvSpPr>
          <a:spLocks noChangeArrowheads="1"/>
        </xdr:cNvSpPr>
      </xdr:nvSpPr>
      <xdr:spPr bwMode="auto">
        <a:xfrm>
          <a:off x="5438775" y="394239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116</xdr:row>
      <xdr:rowOff>209550</xdr:rowOff>
    </xdr:from>
    <xdr:ext cx="190500" cy="368300"/>
    <xdr:sp macro="" textlink="">
      <xdr:nvSpPr>
        <xdr:cNvPr id="117" name="Rectangle 2"/>
        <xdr:cNvSpPr>
          <a:spLocks noChangeArrowheads="1"/>
        </xdr:cNvSpPr>
      </xdr:nvSpPr>
      <xdr:spPr bwMode="auto">
        <a:xfrm>
          <a:off x="5438775" y="551592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111</xdr:row>
      <xdr:rowOff>146050</xdr:rowOff>
    </xdr:from>
    <xdr:ext cx="190500" cy="368300"/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6137275" y="526669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109</xdr:row>
      <xdr:rowOff>209550</xdr:rowOff>
    </xdr:from>
    <xdr:ext cx="190500" cy="368300"/>
    <xdr:sp macro="" textlink="">
      <xdr:nvSpPr>
        <xdr:cNvPr id="119" name="Rectangle 2"/>
        <xdr:cNvSpPr>
          <a:spLocks noChangeArrowheads="1"/>
        </xdr:cNvSpPr>
      </xdr:nvSpPr>
      <xdr:spPr bwMode="auto">
        <a:xfrm>
          <a:off x="5438775" y="517588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209550</xdr:rowOff>
    </xdr:from>
    <xdr:ext cx="190500" cy="368300"/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5438775" y="532161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110</xdr:row>
      <xdr:rowOff>209550</xdr:rowOff>
    </xdr:from>
    <xdr:ext cx="190500" cy="368300"/>
    <xdr:sp macro="" textlink="">
      <xdr:nvSpPr>
        <xdr:cNvPr id="121" name="Rectangle 2"/>
        <xdr:cNvSpPr>
          <a:spLocks noChangeArrowheads="1"/>
        </xdr:cNvSpPr>
      </xdr:nvSpPr>
      <xdr:spPr bwMode="auto">
        <a:xfrm>
          <a:off x="5438775" y="522446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138</xdr:row>
      <xdr:rowOff>209550</xdr:rowOff>
    </xdr:from>
    <xdr:ext cx="190500" cy="368300"/>
    <xdr:sp macro="" textlink="">
      <xdr:nvSpPr>
        <xdr:cNvPr id="122" name="Rectangle 2"/>
        <xdr:cNvSpPr>
          <a:spLocks noChangeArrowheads="1"/>
        </xdr:cNvSpPr>
      </xdr:nvSpPr>
      <xdr:spPr bwMode="auto">
        <a:xfrm>
          <a:off x="5438775" y="658463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148</xdr:row>
      <xdr:rowOff>209550</xdr:rowOff>
    </xdr:from>
    <xdr:ext cx="190500" cy="368300"/>
    <xdr:sp macro="" textlink="">
      <xdr:nvSpPr>
        <xdr:cNvPr id="123" name="Rectangle 2"/>
        <xdr:cNvSpPr>
          <a:spLocks noChangeArrowheads="1"/>
        </xdr:cNvSpPr>
      </xdr:nvSpPr>
      <xdr:spPr bwMode="auto">
        <a:xfrm>
          <a:off x="5438775" y="707040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114</xdr:row>
      <xdr:rowOff>146050</xdr:rowOff>
    </xdr:from>
    <xdr:ext cx="190500" cy="368300"/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6137275" y="541242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113</xdr:row>
      <xdr:rowOff>209550</xdr:rowOff>
    </xdr:from>
    <xdr:ext cx="190500" cy="368300"/>
    <xdr:sp macro="" textlink="">
      <xdr:nvSpPr>
        <xdr:cNvPr id="125" name="Rectangle 2"/>
        <xdr:cNvSpPr>
          <a:spLocks noChangeArrowheads="1"/>
        </xdr:cNvSpPr>
      </xdr:nvSpPr>
      <xdr:spPr bwMode="auto">
        <a:xfrm>
          <a:off x="5438775" y="537019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150</xdr:row>
      <xdr:rowOff>209550</xdr:rowOff>
    </xdr:from>
    <xdr:ext cx="190500" cy="368300"/>
    <xdr:sp macro="" textlink="">
      <xdr:nvSpPr>
        <xdr:cNvPr id="126" name="Rectangle 2"/>
        <xdr:cNvSpPr>
          <a:spLocks noChangeArrowheads="1"/>
        </xdr:cNvSpPr>
      </xdr:nvSpPr>
      <xdr:spPr bwMode="auto">
        <a:xfrm>
          <a:off x="5438775" y="716756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209550</xdr:rowOff>
    </xdr:from>
    <xdr:ext cx="190500" cy="993775"/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5438775" y="24584025"/>
          <a:ext cx="190500" cy="993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52</xdr:row>
      <xdr:rowOff>209550</xdr:rowOff>
    </xdr:from>
    <xdr:ext cx="190500" cy="1304925"/>
    <xdr:sp macro="" textlink="">
      <xdr:nvSpPr>
        <xdr:cNvPr id="128" name="Rectangle 2"/>
        <xdr:cNvSpPr>
          <a:spLocks noChangeArrowheads="1"/>
        </xdr:cNvSpPr>
      </xdr:nvSpPr>
      <xdr:spPr bwMode="auto">
        <a:xfrm>
          <a:off x="5438775" y="23612475"/>
          <a:ext cx="1905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17</xdr:row>
      <xdr:rowOff>403225</xdr:rowOff>
    </xdr:to>
    <xdr:sp macro="" textlink="">
      <xdr:nvSpPr>
        <xdr:cNvPr id="129" name="Rectangle 2"/>
        <xdr:cNvSpPr>
          <a:spLocks noChangeArrowheads="1"/>
        </xdr:cNvSpPr>
      </xdr:nvSpPr>
      <xdr:spPr bwMode="auto">
        <a:xfrm>
          <a:off x="0" y="873442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695325</xdr:rowOff>
    </xdr:from>
    <xdr:to>
      <xdr:col>0</xdr:col>
      <xdr:colOff>190500</xdr:colOff>
      <xdr:row>17</xdr:row>
      <xdr:rowOff>28575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0" y="852487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1</xdr:col>
      <xdr:colOff>0</xdr:colOff>
      <xdr:row>127</xdr:row>
      <xdr:rowOff>209550</xdr:rowOff>
    </xdr:from>
    <xdr:ext cx="190500" cy="368300"/>
    <xdr:sp macro="" textlink="">
      <xdr:nvSpPr>
        <xdr:cNvPr id="131" name="Rectangle 2"/>
        <xdr:cNvSpPr>
          <a:spLocks noChangeArrowheads="1"/>
        </xdr:cNvSpPr>
      </xdr:nvSpPr>
      <xdr:spPr bwMode="auto">
        <a:xfrm>
          <a:off x="5438775" y="60502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193675"/>
    <xdr:sp macro="" textlink="">
      <xdr:nvSpPr>
        <xdr:cNvPr id="132" name="Rectangle 2"/>
        <xdr:cNvSpPr>
          <a:spLocks noChangeArrowheads="1"/>
        </xdr:cNvSpPr>
      </xdr:nvSpPr>
      <xdr:spPr bwMode="auto">
        <a:xfrm>
          <a:off x="5438775" y="6098857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368300"/>
    <xdr:sp macro="" textlink="">
      <xdr:nvSpPr>
        <xdr:cNvPr id="133" name="Rectangle 2"/>
        <xdr:cNvSpPr>
          <a:spLocks noChangeArrowheads="1"/>
        </xdr:cNvSpPr>
      </xdr:nvSpPr>
      <xdr:spPr bwMode="auto">
        <a:xfrm>
          <a:off x="5438775" y="609885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193675"/>
    <xdr:sp macro="" textlink="">
      <xdr:nvSpPr>
        <xdr:cNvPr id="134" name="Rectangle 2"/>
        <xdr:cNvSpPr>
          <a:spLocks noChangeArrowheads="1"/>
        </xdr:cNvSpPr>
      </xdr:nvSpPr>
      <xdr:spPr bwMode="auto">
        <a:xfrm>
          <a:off x="5438775" y="614743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368300"/>
    <xdr:sp macro="" textlink="">
      <xdr:nvSpPr>
        <xdr:cNvPr id="135" name="Rectangle 2"/>
        <xdr:cNvSpPr>
          <a:spLocks noChangeArrowheads="1"/>
        </xdr:cNvSpPr>
      </xdr:nvSpPr>
      <xdr:spPr bwMode="auto">
        <a:xfrm>
          <a:off x="5438775" y="614743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18</xdr:row>
      <xdr:rowOff>85725</xdr:rowOff>
    </xdr:to>
    <xdr:sp macro="" textlink="">
      <xdr:nvSpPr>
        <xdr:cNvPr id="136" name="Rectangle 2"/>
        <xdr:cNvSpPr>
          <a:spLocks noChangeArrowheads="1"/>
        </xdr:cNvSpPr>
      </xdr:nvSpPr>
      <xdr:spPr bwMode="auto">
        <a:xfrm>
          <a:off x="0" y="87344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209550</xdr:rowOff>
    </xdr:from>
    <xdr:to>
      <xdr:col>1</xdr:col>
      <xdr:colOff>190500</xdr:colOff>
      <xdr:row>54</xdr:row>
      <xdr:rowOff>85725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3067050" y="2406015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84</xdr:row>
      <xdr:rowOff>209550</xdr:rowOff>
    </xdr:from>
    <xdr:to>
      <xdr:col>1</xdr:col>
      <xdr:colOff>190500</xdr:colOff>
      <xdr:row>85</xdr:row>
      <xdr:rowOff>85725</xdr:rowOff>
    </xdr:to>
    <xdr:sp macro="" textlink="">
      <xdr:nvSpPr>
        <xdr:cNvPr id="138" name="Rectangle 2"/>
        <xdr:cNvSpPr>
          <a:spLocks noChangeArrowheads="1"/>
        </xdr:cNvSpPr>
      </xdr:nvSpPr>
      <xdr:spPr bwMode="auto">
        <a:xfrm>
          <a:off x="3067050" y="395954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209550</xdr:rowOff>
    </xdr:from>
    <xdr:to>
      <xdr:col>1</xdr:col>
      <xdr:colOff>190500</xdr:colOff>
      <xdr:row>107</xdr:row>
      <xdr:rowOff>85726</xdr:rowOff>
    </xdr:to>
    <xdr:sp macro="" textlink="">
      <xdr:nvSpPr>
        <xdr:cNvPr id="139" name="Rectangle 2"/>
        <xdr:cNvSpPr>
          <a:spLocks noChangeArrowheads="1"/>
        </xdr:cNvSpPr>
      </xdr:nvSpPr>
      <xdr:spPr bwMode="auto">
        <a:xfrm>
          <a:off x="3067050" y="50282475"/>
          <a:ext cx="190500" cy="36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113</xdr:row>
      <xdr:rowOff>209550</xdr:rowOff>
    </xdr:from>
    <xdr:to>
      <xdr:col>1</xdr:col>
      <xdr:colOff>190500</xdr:colOff>
      <xdr:row>114</xdr:row>
      <xdr:rowOff>85725</xdr:rowOff>
    </xdr:to>
    <xdr:sp macro="" textlink="">
      <xdr:nvSpPr>
        <xdr:cNvPr id="140" name="Rectangle 2"/>
        <xdr:cNvSpPr>
          <a:spLocks noChangeArrowheads="1"/>
        </xdr:cNvSpPr>
      </xdr:nvSpPr>
      <xdr:spPr bwMode="auto">
        <a:xfrm>
          <a:off x="3067050" y="5366385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144</xdr:row>
      <xdr:rowOff>209550</xdr:rowOff>
    </xdr:from>
    <xdr:to>
      <xdr:col>1</xdr:col>
      <xdr:colOff>190500</xdr:colOff>
      <xdr:row>145</xdr:row>
      <xdr:rowOff>85725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3067050" y="687228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209550</xdr:rowOff>
    </xdr:from>
    <xdr:to>
      <xdr:col>1</xdr:col>
      <xdr:colOff>190500</xdr:colOff>
      <xdr:row>176</xdr:row>
      <xdr:rowOff>85725</xdr:rowOff>
    </xdr:to>
    <xdr:sp macro="" textlink="">
      <xdr:nvSpPr>
        <xdr:cNvPr id="142" name="Rectangle 2"/>
        <xdr:cNvSpPr>
          <a:spLocks noChangeArrowheads="1"/>
        </xdr:cNvSpPr>
      </xdr:nvSpPr>
      <xdr:spPr bwMode="auto">
        <a:xfrm>
          <a:off x="3067050" y="8378190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206</xdr:row>
      <xdr:rowOff>209550</xdr:rowOff>
    </xdr:from>
    <xdr:to>
      <xdr:col>1</xdr:col>
      <xdr:colOff>190500</xdr:colOff>
      <xdr:row>207</xdr:row>
      <xdr:rowOff>85725</xdr:rowOff>
    </xdr:to>
    <xdr:sp macro="" textlink="">
      <xdr:nvSpPr>
        <xdr:cNvPr id="143" name="Rectangle 2"/>
        <xdr:cNvSpPr>
          <a:spLocks noChangeArrowheads="1"/>
        </xdr:cNvSpPr>
      </xdr:nvSpPr>
      <xdr:spPr bwMode="auto">
        <a:xfrm>
          <a:off x="3067050" y="988409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209550</xdr:rowOff>
    </xdr:from>
    <xdr:to>
      <xdr:col>1</xdr:col>
      <xdr:colOff>190500</xdr:colOff>
      <xdr:row>52</xdr:row>
      <xdr:rowOff>117475</xdr:rowOff>
    </xdr:to>
    <xdr:sp macro="" textlink="">
      <xdr:nvSpPr>
        <xdr:cNvPr id="144" name="Rectangle 2"/>
        <xdr:cNvSpPr>
          <a:spLocks noChangeArrowheads="1"/>
        </xdr:cNvSpPr>
      </xdr:nvSpPr>
      <xdr:spPr bwMode="auto">
        <a:xfrm>
          <a:off x="3067050" y="23107650"/>
          <a:ext cx="19050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190500</xdr:colOff>
      <xdr:row>80</xdr:row>
      <xdr:rowOff>368300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3067050" y="374427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209550</xdr:rowOff>
    </xdr:from>
    <xdr:to>
      <xdr:col>1</xdr:col>
      <xdr:colOff>190500</xdr:colOff>
      <xdr:row>79</xdr:row>
      <xdr:rowOff>85725</xdr:rowOff>
    </xdr:to>
    <xdr:sp macro="" textlink="">
      <xdr:nvSpPr>
        <xdr:cNvPr id="146" name="Rectangle 2"/>
        <xdr:cNvSpPr>
          <a:spLocks noChangeArrowheads="1"/>
        </xdr:cNvSpPr>
      </xdr:nvSpPr>
      <xdr:spPr bwMode="auto">
        <a:xfrm>
          <a:off x="3067050" y="366807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209550</xdr:rowOff>
    </xdr:from>
    <xdr:to>
      <xdr:col>1</xdr:col>
      <xdr:colOff>190500</xdr:colOff>
      <xdr:row>105</xdr:row>
      <xdr:rowOff>85725</xdr:rowOff>
    </xdr:to>
    <xdr:sp macro="" textlink="">
      <xdr:nvSpPr>
        <xdr:cNvPr id="147" name="Rectangle 2"/>
        <xdr:cNvSpPr>
          <a:spLocks noChangeArrowheads="1"/>
        </xdr:cNvSpPr>
      </xdr:nvSpPr>
      <xdr:spPr bwMode="auto">
        <a:xfrm>
          <a:off x="3067050" y="493109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101</xdr:row>
      <xdr:rowOff>209550</xdr:rowOff>
    </xdr:from>
    <xdr:to>
      <xdr:col>1</xdr:col>
      <xdr:colOff>190500</xdr:colOff>
      <xdr:row>102</xdr:row>
      <xdr:rowOff>85725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3067050" y="4785360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209550</xdr:rowOff>
    </xdr:from>
    <xdr:to>
      <xdr:col>1</xdr:col>
      <xdr:colOff>190500</xdr:colOff>
      <xdr:row>100</xdr:row>
      <xdr:rowOff>85725</xdr:rowOff>
    </xdr:to>
    <xdr:sp macro="" textlink="">
      <xdr:nvSpPr>
        <xdr:cNvPr id="149" name="Rectangle 2"/>
        <xdr:cNvSpPr>
          <a:spLocks noChangeArrowheads="1"/>
        </xdr:cNvSpPr>
      </xdr:nvSpPr>
      <xdr:spPr bwMode="auto">
        <a:xfrm>
          <a:off x="3067050" y="4688205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218</xdr:row>
      <xdr:rowOff>209550</xdr:rowOff>
    </xdr:from>
    <xdr:to>
      <xdr:col>1</xdr:col>
      <xdr:colOff>190500</xdr:colOff>
      <xdr:row>219</xdr:row>
      <xdr:rowOff>85724</xdr:rowOff>
    </xdr:to>
    <xdr:sp macro="" textlink="">
      <xdr:nvSpPr>
        <xdr:cNvPr id="150" name="Rectangle 2"/>
        <xdr:cNvSpPr>
          <a:spLocks noChangeArrowheads="1"/>
        </xdr:cNvSpPr>
      </xdr:nvSpPr>
      <xdr:spPr bwMode="auto">
        <a:xfrm>
          <a:off x="3067050" y="104670225"/>
          <a:ext cx="1905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245</xdr:row>
      <xdr:rowOff>209550</xdr:rowOff>
    </xdr:from>
    <xdr:to>
      <xdr:col>1</xdr:col>
      <xdr:colOff>190500</xdr:colOff>
      <xdr:row>246</xdr:row>
      <xdr:rowOff>85725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3067050" y="11778615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276</xdr:row>
      <xdr:rowOff>209550</xdr:rowOff>
    </xdr:from>
    <xdr:to>
      <xdr:col>1</xdr:col>
      <xdr:colOff>190500</xdr:colOff>
      <xdr:row>277</xdr:row>
      <xdr:rowOff>85725</xdr:rowOff>
    </xdr:to>
    <xdr:sp macro="" textlink="">
      <xdr:nvSpPr>
        <xdr:cNvPr id="152" name="Rectangle 2"/>
        <xdr:cNvSpPr>
          <a:spLocks noChangeArrowheads="1"/>
        </xdr:cNvSpPr>
      </xdr:nvSpPr>
      <xdr:spPr bwMode="auto">
        <a:xfrm>
          <a:off x="3067050" y="1328451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302</xdr:row>
      <xdr:rowOff>209550</xdr:rowOff>
    </xdr:from>
    <xdr:to>
      <xdr:col>1</xdr:col>
      <xdr:colOff>190500</xdr:colOff>
      <xdr:row>303</xdr:row>
      <xdr:rowOff>117475</xdr:rowOff>
    </xdr:to>
    <xdr:sp macro="" textlink="">
      <xdr:nvSpPr>
        <xdr:cNvPr id="153" name="Rectangle 2"/>
        <xdr:cNvSpPr>
          <a:spLocks noChangeArrowheads="1"/>
        </xdr:cNvSpPr>
      </xdr:nvSpPr>
      <xdr:spPr bwMode="auto">
        <a:xfrm>
          <a:off x="3067050" y="145475325"/>
          <a:ext cx="1905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243</xdr:row>
      <xdr:rowOff>209550</xdr:rowOff>
    </xdr:from>
    <xdr:to>
      <xdr:col>1</xdr:col>
      <xdr:colOff>190500</xdr:colOff>
      <xdr:row>244</xdr:row>
      <xdr:rowOff>85725</xdr:rowOff>
    </xdr:to>
    <xdr:sp macro="" textlink="">
      <xdr:nvSpPr>
        <xdr:cNvPr id="154" name="Rectangle 2"/>
        <xdr:cNvSpPr>
          <a:spLocks noChangeArrowheads="1"/>
        </xdr:cNvSpPr>
      </xdr:nvSpPr>
      <xdr:spPr bwMode="auto">
        <a:xfrm>
          <a:off x="3067050" y="11681460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271</xdr:row>
      <xdr:rowOff>209550</xdr:rowOff>
    </xdr:from>
    <xdr:to>
      <xdr:col>1</xdr:col>
      <xdr:colOff>190500</xdr:colOff>
      <xdr:row>272</xdr:row>
      <xdr:rowOff>85725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3067050" y="13041630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269</xdr:row>
      <xdr:rowOff>209550</xdr:rowOff>
    </xdr:from>
    <xdr:to>
      <xdr:col>1</xdr:col>
      <xdr:colOff>190500</xdr:colOff>
      <xdr:row>270</xdr:row>
      <xdr:rowOff>85725</xdr:rowOff>
    </xdr:to>
    <xdr:sp macro="" textlink="">
      <xdr:nvSpPr>
        <xdr:cNvPr id="156" name="Rectangle 2"/>
        <xdr:cNvSpPr>
          <a:spLocks noChangeArrowheads="1"/>
        </xdr:cNvSpPr>
      </xdr:nvSpPr>
      <xdr:spPr bwMode="auto">
        <a:xfrm>
          <a:off x="3067050" y="12944475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209550</xdr:rowOff>
    </xdr:from>
    <xdr:to>
      <xdr:col>1</xdr:col>
      <xdr:colOff>190500</xdr:colOff>
      <xdr:row>300</xdr:row>
      <xdr:rowOff>85725</xdr:rowOff>
    </xdr:to>
    <xdr:sp macro="" textlink="">
      <xdr:nvSpPr>
        <xdr:cNvPr id="157" name="Rectangle 2"/>
        <xdr:cNvSpPr>
          <a:spLocks noChangeArrowheads="1"/>
        </xdr:cNvSpPr>
      </xdr:nvSpPr>
      <xdr:spPr bwMode="auto">
        <a:xfrm>
          <a:off x="3067050" y="144018000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294</xdr:row>
      <xdr:rowOff>209550</xdr:rowOff>
    </xdr:from>
    <xdr:to>
      <xdr:col>1</xdr:col>
      <xdr:colOff>190500</xdr:colOff>
      <xdr:row>295</xdr:row>
      <xdr:rowOff>85725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3067050" y="14158912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292</xdr:row>
      <xdr:rowOff>209550</xdr:rowOff>
    </xdr:from>
    <xdr:to>
      <xdr:col>1</xdr:col>
      <xdr:colOff>190500</xdr:colOff>
      <xdr:row>293</xdr:row>
      <xdr:rowOff>85725</xdr:rowOff>
    </xdr:to>
    <xdr:sp macro="" textlink="">
      <xdr:nvSpPr>
        <xdr:cNvPr id="159" name="Rectangle 2"/>
        <xdr:cNvSpPr>
          <a:spLocks noChangeArrowheads="1"/>
        </xdr:cNvSpPr>
      </xdr:nvSpPr>
      <xdr:spPr bwMode="auto">
        <a:xfrm>
          <a:off x="3067050" y="1406175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80</xdr:row>
      <xdr:rowOff>209550</xdr:rowOff>
    </xdr:from>
    <xdr:ext cx="190500" cy="368300"/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3067050" y="376523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190500" cy="368300"/>
    <xdr:sp macro="" textlink="">
      <xdr:nvSpPr>
        <xdr:cNvPr id="161" name="Rectangle 2"/>
        <xdr:cNvSpPr>
          <a:spLocks noChangeArrowheads="1"/>
        </xdr:cNvSpPr>
      </xdr:nvSpPr>
      <xdr:spPr bwMode="auto">
        <a:xfrm>
          <a:off x="3067050" y="374427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209550</xdr:rowOff>
    </xdr:from>
    <xdr:ext cx="190500" cy="368300"/>
    <xdr:sp macro="" textlink="">
      <xdr:nvSpPr>
        <xdr:cNvPr id="162" name="Rectangle 2"/>
        <xdr:cNvSpPr>
          <a:spLocks noChangeArrowheads="1"/>
        </xdr:cNvSpPr>
      </xdr:nvSpPr>
      <xdr:spPr bwMode="auto">
        <a:xfrm>
          <a:off x="3067050" y="507682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103</xdr:row>
      <xdr:rowOff>209550</xdr:rowOff>
    </xdr:from>
    <xdr:ext cx="190500" cy="368300"/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3067050" y="48825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103</xdr:row>
      <xdr:rowOff>0</xdr:rowOff>
    </xdr:from>
    <xdr:ext cx="190500" cy="368300"/>
    <xdr:sp macro="" textlink="">
      <xdr:nvSpPr>
        <xdr:cNvPr id="164" name="Rectangle 2"/>
        <xdr:cNvSpPr>
          <a:spLocks noChangeArrowheads="1"/>
        </xdr:cNvSpPr>
      </xdr:nvSpPr>
      <xdr:spPr bwMode="auto">
        <a:xfrm>
          <a:off x="3067050" y="486156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104</xdr:row>
      <xdr:rowOff>209550</xdr:rowOff>
    </xdr:from>
    <xdr:ext cx="190500" cy="368300"/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3067050" y="49310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103</xdr:row>
      <xdr:rowOff>0</xdr:rowOff>
    </xdr:from>
    <xdr:ext cx="190500" cy="368300"/>
    <xdr:sp macro="" textlink="">
      <xdr:nvSpPr>
        <xdr:cNvPr id="166" name="Rectangle 2"/>
        <xdr:cNvSpPr>
          <a:spLocks noChangeArrowheads="1"/>
        </xdr:cNvSpPr>
      </xdr:nvSpPr>
      <xdr:spPr bwMode="auto">
        <a:xfrm>
          <a:off x="3067050" y="486156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315</xdr:row>
      <xdr:rowOff>209550</xdr:rowOff>
    </xdr:from>
    <xdr:ext cx="190500" cy="368300"/>
    <xdr:sp macro="" textlink="">
      <xdr:nvSpPr>
        <xdr:cNvPr id="167" name="Rectangle 2"/>
        <xdr:cNvSpPr>
          <a:spLocks noChangeArrowheads="1"/>
        </xdr:cNvSpPr>
      </xdr:nvSpPr>
      <xdr:spPr bwMode="auto">
        <a:xfrm>
          <a:off x="0" y="1517904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345</xdr:row>
      <xdr:rowOff>209550</xdr:rowOff>
    </xdr:from>
    <xdr:ext cx="190500" cy="368300"/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3067050" y="1663636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376</xdr:row>
      <xdr:rowOff>209550</xdr:rowOff>
    </xdr:from>
    <xdr:ext cx="190500" cy="368300"/>
    <xdr:sp macro="" textlink="">
      <xdr:nvSpPr>
        <xdr:cNvPr id="169" name="Rectangle 2"/>
        <xdr:cNvSpPr>
          <a:spLocks noChangeArrowheads="1"/>
        </xdr:cNvSpPr>
      </xdr:nvSpPr>
      <xdr:spPr bwMode="auto">
        <a:xfrm>
          <a:off x="3067050" y="181422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402</xdr:row>
      <xdr:rowOff>209550</xdr:rowOff>
    </xdr:from>
    <xdr:ext cx="190500" cy="368300"/>
    <xdr:sp macro="" textlink="">
      <xdr:nvSpPr>
        <xdr:cNvPr id="170" name="Rectangle 2"/>
        <xdr:cNvSpPr>
          <a:spLocks noChangeArrowheads="1"/>
        </xdr:cNvSpPr>
      </xdr:nvSpPr>
      <xdr:spPr bwMode="auto">
        <a:xfrm>
          <a:off x="3067050" y="1940528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414</xdr:row>
      <xdr:rowOff>209550</xdr:rowOff>
    </xdr:from>
    <xdr:ext cx="190500" cy="368300"/>
    <xdr:sp macro="" textlink="">
      <xdr:nvSpPr>
        <xdr:cNvPr id="171" name="Rectangle 2"/>
        <xdr:cNvSpPr>
          <a:spLocks noChangeArrowheads="1"/>
        </xdr:cNvSpPr>
      </xdr:nvSpPr>
      <xdr:spPr bwMode="auto">
        <a:xfrm>
          <a:off x="3067050" y="1998821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343</xdr:row>
      <xdr:rowOff>209550</xdr:rowOff>
    </xdr:from>
    <xdr:ext cx="190500" cy="368300"/>
    <xdr:sp macro="" textlink="">
      <xdr:nvSpPr>
        <xdr:cNvPr id="172" name="Rectangle 2"/>
        <xdr:cNvSpPr>
          <a:spLocks noChangeArrowheads="1"/>
        </xdr:cNvSpPr>
      </xdr:nvSpPr>
      <xdr:spPr bwMode="auto">
        <a:xfrm>
          <a:off x="3067050" y="1653921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371</xdr:row>
      <xdr:rowOff>209550</xdr:rowOff>
    </xdr:from>
    <xdr:ext cx="190500" cy="368300"/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3067050" y="178993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369</xdr:row>
      <xdr:rowOff>209550</xdr:rowOff>
    </xdr:from>
    <xdr:ext cx="190500" cy="368300"/>
    <xdr:sp macro="" textlink="">
      <xdr:nvSpPr>
        <xdr:cNvPr id="174" name="Rectangle 2"/>
        <xdr:cNvSpPr>
          <a:spLocks noChangeArrowheads="1"/>
        </xdr:cNvSpPr>
      </xdr:nvSpPr>
      <xdr:spPr bwMode="auto">
        <a:xfrm>
          <a:off x="3067050" y="1780222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399</xdr:row>
      <xdr:rowOff>209550</xdr:rowOff>
    </xdr:from>
    <xdr:ext cx="190500" cy="368300"/>
    <xdr:sp macro="" textlink="">
      <xdr:nvSpPr>
        <xdr:cNvPr id="175" name="Rectangle 2"/>
        <xdr:cNvSpPr>
          <a:spLocks noChangeArrowheads="1"/>
        </xdr:cNvSpPr>
      </xdr:nvSpPr>
      <xdr:spPr bwMode="auto">
        <a:xfrm>
          <a:off x="3067050" y="1925955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394</xdr:row>
      <xdr:rowOff>209550</xdr:rowOff>
    </xdr:from>
    <xdr:ext cx="190500" cy="368300"/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3067050" y="1901666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392</xdr:row>
      <xdr:rowOff>209550</xdr:rowOff>
    </xdr:from>
    <xdr:ext cx="190500" cy="368300"/>
    <xdr:sp macro="" textlink="">
      <xdr:nvSpPr>
        <xdr:cNvPr id="177" name="Rectangle 2"/>
        <xdr:cNvSpPr>
          <a:spLocks noChangeArrowheads="1"/>
        </xdr:cNvSpPr>
      </xdr:nvSpPr>
      <xdr:spPr bwMode="auto">
        <a:xfrm>
          <a:off x="3067050" y="1891950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372</xdr:row>
      <xdr:rowOff>209550</xdr:rowOff>
    </xdr:from>
    <xdr:ext cx="190500" cy="368300"/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3067050" y="1794795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370</xdr:row>
      <xdr:rowOff>209550</xdr:rowOff>
    </xdr:from>
    <xdr:ext cx="190500" cy="368300"/>
    <xdr:sp macro="" textlink="">
      <xdr:nvSpPr>
        <xdr:cNvPr id="179" name="Rectangle 2"/>
        <xdr:cNvSpPr>
          <a:spLocks noChangeArrowheads="1"/>
        </xdr:cNvSpPr>
      </xdr:nvSpPr>
      <xdr:spPr bwMode="auto">
        <a:xfrm>
          <a:off x="3067050" y="1785080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403</xdr:row>
      <xdr:rowOff>209550</xdr:rowOff>
    </xdr:from>
    <xdr:ext cx="190500" cy="368300"/>
    <xdr:sp macro="" textlink="">
      <xdr:nvSpPr>
        <xdr:cNvPr id="180" name="Rectangle 2"/>
        <xdr:cNvSpPr>
          <a:spLocks noChangeArrowheads="1"/>
        </xdr:cNvSpPr>
      </xdr:nvSpPr>
      <xdr:spPr bwMode="auto">
        <a:xfrm>
          <a:off x="3067050" y="1945386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398</xdr:row>
      <xdr:rowOff>209550</xdr:rowOff>
    </xdr:from>
    <xdr:ext cx="190500" cy="368300"/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3067050" y="1921097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396</xdr:row>
      <xdr:rowOff>209550</xdr:rowOff>
    </xdr:from>
    <xdr:ext cx="190500" cy="368300"/>
    <xdr:sp macro="" textlink="">
      <xdr:nvSpPr>
        <xdr:cNvPr id="182" name="Rectangle 2"/>
        <xdr:cNvSpPr>
          <a:spLocks noChangeArrowheads="1"/>
        </xdr:cNvSpPr>
      </xdr:nvSpPr>
      <xdr:spPr bwMode="auto">
        <a:xfrm>
          <a:off x="3067050" y="1911381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399</xdr:row>
      <xdr:rowOff>209550</xdr:rowOff>
    </xdr:from>
    <xdr:ext cx="190500" cy="368300"/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3067050" y="1925955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397</xdr:row>
      <xdr:rowOff>209550</xdr:rowOff>
    </xdr:from>
    <xdr:ext cx="190500" cy="368300"/>
    <xdr:sp macro="" textlink="">
      <xdr:nvSpPr>
        <xdr:cNvPr id="184" name="Rectangle 2"/>
        <xdr:cNvSpPr>
          <a:spLocks noChangeArrowheads="1"/>
        </xdr:cNvSpPr>
      </xdr:nvSpPr>
      <xdr:spPr bwMode="auto">
        <a:xfrm>
          <a:off x="3067050" y="1916239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209550</xdr:rowOff>
    </xdr:from>
    <xdr:ext cx="190500" cy="368300"/>
    <xdr:sp macro="" textlink="">
      <xdr:nvSpPr>
        <xdr:cNvPr id="185" name="Rectangle 2"/>
        <xdr:cNvSpPr>
          <a:spLocks noChangeArrowheads="1"/>
        </xdr:cNvSpPr>
      </xdr:nvSpPr>
      <xdr:spPr bwMode="auto">
        <a:xfrm>
          <a:off x="3067050" y="580358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132</xdr:row>
      <xdr:rowOff>209550</xdr:rowOff>
    </xdr:from>
    <xdr:ext cx="190500" cy="368300"/>
    <xdr:sp macro="" textlink="">
      <xdr:nvSpPr>
        <xdr:cNvPr id="186" name="Rectangle 2"/>
        <xdr:cNvSpPr>
          <a:spLocks noChangeArrowheads="1"/>
        </xdr:cNvSpPr>
      </xdr:nvSpPr>
      <xdr:spPr bwMode="auto">
        <a:xfrm>
          <a:off x="3067050" y="628935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209550</xdr:rowOff>
    </xdr:from>
    <xdr:to>
      <xdr:col>0</xdr:col>
      <xdr:colOff>190500</xdr:colOff>
      <xdr:row>18</xdr:row>
      <xdr:rowOff>403225</xdr:rowOff>
    </xdr:to>
    <xdr:sp macro="" textlink="">
      <xdr:nvSpPr>
        <xdr:cNvPr id="187" name="Rectangle 2"/>
        <xdr:cNvSpPr>
          <a:spLocks noChangeArrowheads="1"/>
        </xdr:cNvSpPr>
      </xdr:nvSpPr>
      <xdr:spPr bwMode="auto">
        <a:xfrm>
          <a:off x="0" y="92202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190500</xdr:colOff>
      <xdr:row>90</xdr:row>
      <xdr:rowOff>193675</xdr:rowOff>
    </xdr:to>
    <xdr:sp macro="" textlink="">
      <xdr:nvSpPr>
        <xdr:cNvPr id="188" name="Rectangle 2"/>
        <xdr:cNvSpPr>
          <a:spLocks noChangeArrowheads="1"/>
        </xdr:cNvSpPr>
      </xdr:nvSpPr>
      <xdr:spPr bwMode="auto">
        <a:xfrm>
          <a:off x="3067050" y="4230052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209550</xdr:rowOff>
    </xdr:from>
    <xdr:to>
      <xdr:col>1</xdr:col>
      <xdr:colOff>190500</xdr:colOff>
      <xdr:row>111</xdr:row>
      <xdr:rowOff>403225</xdr:rowOff>
    </xdr:to>
    <xdr:sp macro="" textlink="">
      <xdr:nvSpPr>
        <xdr:cNvPr id="189" name="Rectangle 2"/>
        <xdr:cNvSpPr>
          <a:spLocks noChangeArrowheads="1"/>
        </xdr:cNvSpPr>
      </xdr:nvSpPr>
      <xdr:spPr bwMode="auto">
        <a:xfrm>
          <a:off x="3067050" y="526923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209550</xdr:rowOff>
    </xdr:from>
    <xdr:to>
      <xdr:col>1</xdr:col>
      <xdr:colOff>190500</xdr:colOff>
      <xdr:row>123</xdr:row>
      <xdr:rowOff>403225</xdr:rowOff>
    </xdr:to>
    <xdr:sp macro="" textlink="">
      <xdr:nvSpPr>
        <xdr:cNvPr id="190" name="Rectangle 2"/>
        <xdr:cNvSpPr>
          <a:spLocks noChangeArrowheads="1"/>
        </xdr:cNvSpPr>
      </xdr:nvSpPr>
      <xdr:spPr bwMode="auto">
        <a:xfrm>
          <a:off x="3067050" y="585216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190500</xdr:colOff>
      <xdr:row>86</xdr:row>
      <xdr:rowOff>187325</xdr:rowOff>
    </xdr:to>
    <xdr:sp macro="" textlink="">
      <xdr:nvSpPr>
        <xdr:cNvPr id="191" name="Rectangle 190"/>
        <xdr:cNvSpPr>
          <a:spLocks noChangeArrowheads="1"/>
        </xdr:cNvSpPr>
      </xdr:nvSpPr>
      <xdr:spPr bwMode="auto">
        <a:xfrm>
          <a:off x="3067050" y="40357425"/>
          <a:ext cx="1905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83</xdr:row>
      <xdr:rowOff>209550</xdr:rowOff>
    </xdr:from>
    <xdr:to>
      <xdr:col>1</xdr:col>
      <xdr:colOff>190500</xdr:colOff>
      <xdr:row>83</xdr:row>
      <xdr:rowOff>403225</xdr:rowOff>
    </xdr:to>
    <xdr:sp macro="" textlink="">
      <xdr:nvSpPr>
        <xdr:cNvPr id="192" name="Rectangle 2"/>
        <xdr:cNvSpPr>
          <a:spLocks noChangeArrowheads="1"/>
        </xdr:cNvSpPr>
      </xdr:nvSpPr>
      <xdr:spPr bwMode="auto">
        <a:xfrm>
          <a:off x="3067050" y="391096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190500</xdr:colOff>
      <xdr:row>110</xdr:row>
      <xdr:rowOff>193675</xdr:rowOff>
    </xdr:to>
    <xdr:sp macro="" textlink="">
      <xdr:nvSpPr>
        <xdr:cNvPr id="193" name="Rectangle 2"/>
        <xdr:cNvSpPr>
          <a:spLocks noChangeArrowheads="1"/>
        </xdr:cNvSpPr>
      </xdr:nvSpPr>
      <xdr:spPr bwMode="auto">
        <a:xfrm>
          <a:off x="3067050" y="5199697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209550</xdr:rowOff>
    </xdr:from>
    <xdr:to>
      <xdr:col>1</xdr:col>
      <xdr:colOff>190500</xdr:colOff>
      <xdr:row>108</xdr:row>
      <xdr:rowOff>403225</xdr:rowOff>
    </xdr:to>
    <xdr:sp macro="" textlink="">
      <xdr:nvSpPr>
        <xdr:cNvPr id="194" name="Rectangle 193"/>
        <xdr:cNvSpPr>
          <a:spLocks noChangeArrowheads="1"/>
        </xdr:cNvSpPr>
      </xdr:nvSpPr>
      <xdr:spPr bwMode="auto">
        <a:xfrm>
          <a:off x="3067050" y="5125402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209550</xdr:rowOff>
    </xdr:from>
    <xdr:to>
      <xdr:col>1</xdr:col>
      <xdr:colOff>190500</xdr:colOff>
      <xdr:row>106</xdr:row>
      <xdr:rowOff>403225</xdr:rowOff>
    </xdr:to>
    <xdr:sp macro="" textlink="">
      <xdr:nvSpPr>
        <xdr:cNvPr id="195" name="Rectangle 2"/>
        <xdr:cNvSpPr>
          <a:spLocks noChangeArrowheads="1"/>
        </xdr:cNvSpPr>
      </xdr:nvSpPr>
      <xdr:spPr bwMode="auto">
        <a:xfrm>
          <a:off x="3067050" y="5028247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86</xdr:row>
      <xdr:rowOff>209550</xdr:rowOff>
    </xdr:from>
    <xdr:ext cx="190500" cy="368300"/>
    <xdr:sp macro="" textlink="">
      <xdr:nvSpPr>
        <xdr:cNvPr id="196" name="Rectangle 195"/>
        <xdr:cNvSpPr>
          <a:spLocks noChangeArrowheads="1"/>
        </xdr:cNvSpPr>
      </xdr:nvSpPr>
      <xdr:spPr bwMode="auto">
        <a:xfrm>
          <a:off x="3067050" y="405669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86</xdr:row>
      <xdr:rowOff>0</xdr:rowOff>
    </xdr:from>
    <xdr:ext cx="190500" cy="368300"/>
    <xdr:sp macro="" textlink="">
      <xdr:nvSpPr>
        <xdr:cNvPr id="197" name="Rectangle 2"/>
        <xdr:cNvSpPr>
          <a:spLocks noChangeArrowheads="1"/>
        </xdr:cNvSpPr>
      </xdr:nvSpPr>
      <xdr:spPr bwMode="auto">
        <a:xfrm>
          <a:off x="3067050" y="40357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209550</xdr:rowOff>
    </xdr:from>
    <xdr:ext cx="190500" cy="368300"/>
    <xdr:sp macro="" textlink="">
      <xdr:nvSpPr>
        <xdr:cNvPr id="198" name="Rectangle 2"/>
        <xdr:cNvSpPr>
          <a:spLocks noChangeArrowheads="1"/>
        </xdr:cNvSpPr>
      </xdr:nvSpPr>
      <xdr:spPr bwMode="auto">
        <a:xfrm>
          <a:off x="3067050" y="531780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110</xdr:row>
      <xdr:rowOff>0</xdr:rowOff>
    </xdr:from>
    <xdr:ext cx="190500" cy="368300"/>
    <xdr:sp macro="" textlink="">
      <xdr:nvSpPr>
        <xdr:cNvPr id="199" name="Rectangle 198"/>
        <xdr:cNvSpPr>
          <a:spLocks noChangeArrowheads="1"/>
        </xdr:cNvSpPr>
      </xdr:nvSpPr>
      <xdr:spPr bwMode="auto">
        <a:xfrm>
          <a:off x="3765550" y="519969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110</xdr:row>
      <xdr:rowOff>0</xdr:rowOff>
    </xdr:from>
    <xdr:ext cx="190500" cy="368300"/>
    <xdr:sp macro="" textlink="">
      <xdr:nvSpPr>
        <xdr:cNvPr id="200" name="Rectangle 2"/>
        <xdr:cNvSpPr>
          <a:spLocks noChangeArrowheads="1"/>
        </xdr:cNvSpPr>
      </xdr:nvSpPr>
      <xdr:spPr bwMode="auto">
        <a:xfrm>
          <a:off x="3067050" y="519969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110</xdr:row>
      <xdr:rowOff>0</xdr:rowOff>
    </xdr:from>
    <xdr:ext cx="190500" cy="368300"/>
    <xdr:sp macro="" textlink="">
      <xdr:nvSpPr>
        <xdr:cNvPr id="201" name="Rectangle 200"/>
        <xdr:cNvSpPr>
          <a:spLocks noChangeArrowheads="1"/>
        </xdr:cNvSpPr>
      </xdr:nvSpPr>
      <xdr:spPr bwMode="auto">
        <a:xfrm>
          <a:off x="3067050" y="519969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110</xdr:row>
      <xdr:rowOff>0</xdr:rowOff>
    </xdr:from>
    <xdr:ext cx="190500" cy="368300"/>
    <xdr:sp macro="" textlink="">
      <xdr:nvSpPr>
        <xdr:cNvPr id="202" name="Rectangle 2"/>
        <xdr:cNvSpPr>
          <a:spLocks noChangeArrowheads="1"/>
        </xdr:cNvSpPr>
      </xdr:nvSpPr>
      <xdr:spPr bwMode="auto">
        <a:xfrm>
          <a:off x="3067050" y="519969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134</xdr:row>
      <xdr:rowOff>209550</xdr:rowOff>
    </xdr:from>
    <xdr:ext cx="190500" cy="368300"/>
    <xdr:sp macro="" textlink="">
      <xdr:nvSpPr>
        <xdr:cNvPr id="203" name="Rectangle 2"/>
        <xdr:cNvSpPr>
          <a:spLocks noChangeArrowheads="1"/>
        </xdr:cNvSpPr>
      </xdr:nvSpPr>
      <xdr:spPr bwMode="auto">
        <a:xfrm>
          <a:off x="3067050" y="638651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144</xdr:row>
      <xdr:rowOff>209550</xdr:rowOff>
    </xdr:from>
    <xdr:ext cx="190500" cy="368300"/>
    <xdr:sp macro="" textlink="">
      <xdr:nvSpPr>
        <xdr:cNvPr id="204" name="Rectangle 2"/>
        <xdr:cNvSpPr>
          <a:spLocks noChangeArrowheads="1"/>
        </xdr:cNvSpPr>
      </xdr:nvSpPr>
      <xdr:spPr bwMode="auto">
        <a:xfrm>
          <a:off x="3067050" y="687228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110</xdr:row>
      <xdr:rowOff>146050</xdr:rowOff>
    </xdr:from>
    <xdr:ext cx="190500" cy="368300"/>
    <xdr:sp macro="" textlink="">
      <xdr:nvSpPr>
        <xdr:cNvPr id="205" name="Rectangle 204"/>
        <xdr:cNvSpPr>
          <a:spLocks noChangeArrowheads="1"/>
        </xdr:cNvSpPr>
      </xdr:nvSpPr>
      <xdr:spPr bwMode="auto">
        <a:xfrm>
          <a:off x="3765550" y="521430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110</xdr:row>
      <xdr:rowOff>0</xdr:rowOff>
    </xdr:from>
    <xdr:ext cx="190500" cy="368300"/>
    <xdr:sp macro="" textlink="">
      <xdr:nvSpPr>
        <xdr:cNvPr id="206" name="Rectangle 2"/>
        <xdr:cNvSpPr>
          <a:spLocks noChangeArrowheads="1"/>
        </xdr:cNvSpPr>
      </xdr:nvSpPr>
      <xdr:spPr bwMode="auto">
        <a:xfrm>
          <a:off x="3067050" y="519969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146</xdr:row>
      <xdr:rowOff>209550</xdr:rowOff>
    </xdr:from>
    <xdr:ext cx="190500" cy="368300"/>
    <xdr:sp macro="" textlink="">
      <xdr:nvSpPr>
        <xdr:cNvPr id="207" name="Rectangle 2"/>
        <xdr:cNvSpPr>
          <a:spLocks noChangeArrowheads="1"/>
        </xdr:cNvSpPr>
      </xdr:nvSpPr>
      <xdr:spPr bwMode="auto">
        <a:xfrm>
          <a:off x="3067050" y="69694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209550</xdr:rowOff>
    </xdr:from>
    <xdr:ext cx="190500" cy="993775"/>
    <xdr:sp macro="" textlink="">
      <xdr:nvSpPr>
        <xdr:cNvPr id="208" name="Rectangle 207"/>
        <xdr:cNvSpPr>
          <a:spLocks noChangeArrowheads="1"/>
        </xdr:cNvSpPr>
      </xdr:nvSpPr>
      <xdr:spPr bwMode="auto">
        <a:xfrm>
          <a:off x="3067050" y="24545925"/>
          <a:ext cx="190500" cy="993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52</xdr:row>
      <xdr:rowOff>209550</xdr:rowOff>
    </xdr:from>
    <xdr:ext cx="190500" cy="1304925"/>
    <xdr:sp macro="" textlink="">
      <xdr:nvSpPr>
        <xdr:cNvPr id="209" name="Rectangle 2"/>
        <xdr:cNvSpPr>
          <a:spLocks noChangeArrowheads="1"/>
        </xdr:cNvSpPr>
      </xdr:nvSpPr>
      <xdr:spPr bwMode="auto">
        <a:xfrm>
          <a:off x="3067050" y="23574375"/>
          <a:ext cx="1905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17</xdr:row>
      <xdr:rowOff>403225</xdr:rowOff>
    </xdr:to>
    <xdr:sp macro="" textlink="">
      <xdr:nvSpPr>
        <xdr:cNvPr id="210" name="Rectangle 2"/>
        <xdr:cNvSpPr>
          <a:spLocks noChangeArrowheads="1"/>
        </xdr:cNvSpPr>
      </xdr:nvSpPr>
      <xdr:spPr bwMode="auto">
        <a:xfrm>
          <a:off x="0" y="873442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695325</xdr:rowOff>
    </xdr:from>
    <xdr:to>
      <xdr:col>0</xdr:col>
      <xdr:colOff>190500</xdr:colOff>
      <xdr:row>17</xdr:row>
      <xdr:rowOff>28575</xdr:rowOff>
    </xdr:to>
    <xdr:sp macro="" textlink="">
      <xdr:nvSpPr>
        <xdr:cNvPr id="211" name="Rectangle 210"/>
        <xdr:cNvSpPr>
          <a:spLocks noChangeArrowheads="1"/>
        </xdr:cNvSpPr>
      </xdr:nvSpPr>
      <xdr:spPr bwMode="auto">
        <a:xfrm>
          <a:off x="0" y="852487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1</xdr:col>
      <xdr:colOff>0</xdr:colOff>
      <xdr:row>123</xdr:row>
      <xdr:rowOff>209550</xdr:rowOff>
    </xdr:from>
    <xdr:ext cx="190500" cy="368300"/>
    <xdr:sp macro="" textlink="">
      <xdr:nvSpPr>
        <xdr:cNvPr id="212" name="Rectangle 2"/>
        <xdr:cNvSpPr>
          <a:spLocks noChangeArrowheads="1"/>
        </xdr:cNvSpPr>
      </xdr:nvSpPr>
      <xdr:spPr bwMode="auto">
        <a:xfrm>
          <a:off x="3067050" y="585216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193675"/>
    <xdr:sp macro="" textlink="">
      <xdr:nvSpPr>
        <xdr:cNvPr id="213" name="Rectangle 2"/>
        <xdr:cNvSpPr>
          <a:spLocks noChangeArrowheads="1"/>
        </xdr:cNvSpPr>
      </xdr:nvSpPr>
      <xdr:spPr bwMode="auto">
        <a:xfrm>
          <a:off x="3067050" y="5900737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368300"/>
    <xdr:sp macro="" textlink="">
      <xdr:nvSpPr>
        <xdr:cNvPr id="214" name="Rectangle 2"/>
        <xdr:cNvSpPr>
          <a:spLocks noChangeArrowheads="1"/>
        </xdr:cNvSpPr>
      </xdr:nvSpPr>
      <xdr:spPr bwMode="auto">
        <a:xfrm>
          <a:off x="3067050" y="59007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193675"/>
    <xdr:sp macro="" textlink="">
      <xdr:nvSpPr>
        <xdr:cNvPr id="215" name="Rectangle 2"/>
        <xdr:cNvSpPr>
          <a:spLocks noChangeArrowheads="1"/>
        </xdr:cNvSpPr>
      </xdr:nvSpPr>
      <xdr:spPr bwMode="auto">
        <a:xfrm>
          <a:off x="3067050" y="594931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368300"/>
    <xdr:sp macro="" textlink="">
      <xdr:nvSpPr>
        <xdr:cNvPr id="216" name="Rectangle 2"/>
        <xdr:cNvSpPr>
          <a:spLocks noChangeArrowheads="1"/>
        </xdr:cNvSpPr>
      </xdr:nvSpPr>
      <xdr:spPr bwMode="auto">
        <a:xfrm>
          <a:off x="3067050" y="59493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</xdr:row>
      <xdr:rowOff>209550</xdr:rowOff>
    </xdr:from>
    <xdr:ext cx="190500" cy="368300"/>
    <xdr:sp macro="" textlink="">
      <xdr:nvSpPr>
        <xdr:cNvPr id="217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</xdr:row>
      <xdr:rowOff>209550</xdr:rowOff>
    </xdr:from>
    <xdr:ext cx="190500" cy="368300"/>
    <xdr:sp macro="" textlink="">
      <xdr:nvSpPr>
        <xdr:cNvPr id="218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209550</xdr:rowOff>
    </xdr:from>
    <xdr:ext cx="190500" cy="368300"/>
    <xdr:sp macro="" textlink="">
      <xdr:nvSpPr>
        <xdr:cNvPr id="219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209550</xdr:rowOff>
    </xdr:from>
    <xdr:ext cx="190500" cy="368300"/>
    <xdr:sp macro="" textlink="">
      <xdr:nvSpPr>
        <xdr:cNvPr id="220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</xdr:row>
      <xdr:rowOff>209550</xdr:rowOff>
    </xdr:from>
    <xdr:ext cx="190500" cy="368300"/>
    <xdr:sp macro="" textlink="">
      <xdr:nvSpPr>
        <xdr:cNvPr id="221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</xdr:row>
      <xdr:rowOff>209550</xdr:rowOff>
    </xdr:from>
    <xdr:ext cx="190500" cy="368300"/>
    <xdr:sp macro="" textlink="">
      <xdr:nvSpPr>
        <xdr:cNvPr id="222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209550</xdr:rowOff>
    </xdr:from>
    <xdr:ext cx="190500" cy="368300"/>
    <xdr:sp macro="" textlink="">
      <xdr:nvSpPr>
        <xdr:cNvPr id="223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209550</xdr:rowOff>
    </xdr:from>
    <xdr:ext cx="190500" cy="368300"/>
    <xdr:sp macro="" textlink="">
      <xdr:nvSpPr>
        <xdr:cNvPr id="224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</xdr:row>
      <xdr:rowOff>209550</xdr:rowOff>
    </xdr:from>
    <xdr:ext cx="190500" cy="368300"/>
    <xdr:sp macro="" textlink="">
      <xdr:nvSpPr>
        <xdr:cNvPr id="225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</xdr:row>
      <xdr:rowOff>209550</xdr:rowOff>
    </xdr:from>
    <xdr:ext cx="190500" cy="368300"/>
    <xdr:sp macro="" textlink="">
      <xdr:nvSpPr>
        <xdr:cNvPr id="226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</xdr:row>
      <xdr:rowOff>209550</xdr:rowOff>
    </xdr:from>
    <xdr:ext cx="190500" cy="368300"/>
    <xdr:sp macro="" textlink="">
      <xdr:nvSpPr>
        <xdr:cNvPr id="227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</xdr:row>
      <xdr:rowOff>209550</xdr:rowOff>
    </xdr:from>
    <xdr:ext cx="190500" cy="368300"/>
    <xdr:sp macro="" textlink="">
      <xdr:nvSpPr>
        <xdr:cNvPr id="228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</xdr:row>
      <xdr:rowOff>209550</xdr:rowOff>
    </xdr:from>
    <xdr:ext cx="190500" cy="368300"/>
    <xdr:sp macro="" textlink="">
      <xdr:nvSpPr>
        <xdr:cNvPr id="229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</xdr:row>
      <xdr:rowOff>209550</xdr:rowOff>
    </xdr:from>
    <xdr:ext cx="190500" cy="368300"/>
    <xdr:sp macro="" textlink="">
      <xdr:nvSpPr>
        <xdr:cNvPr id="230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</xdr:row>
      <xdr:rowOff>209550</xdr:rowOff>
    </xdr:from>
    <xdr:ext cx="190500" cy="368300"/>
    <xdr:sp macro="" textlink="">
      <xdr:nvSpPr>
        <xdr:cNvPr id="231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</xdr:row>
      <xdr:rowOff>209550</xdr:rowOff>
    </xdr:from>
    <xdr:ext cx="190500" cy="368300"/>
    <xdr:sp macro="" textlink="">
      <xdr:nvSpPr>
        <xdr:cNvPr id="232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</xdr:row>
      <xdr:rowOff>209550</xdr:rowOff>
    </xdr:from>
    <xdr:ext cx="190500" cy="368300"/>
    <xdr:sp macro="" textlink="">
      <xdr:nvSpPr>
        <xdr:cNvPr id="233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</xdr:row>
      <xdr:rowOff>209550</xdr:rowOff>
    </xdr:from>
    <xdr:ext cx="190500" cy="368300"/>
    <xdr:sp macro="" textlink="">
      <xdr:nvSpPr>
        <xdr:cNvPr id="234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120</xdr:row>
      <xdr:rowOff>209550</xdr:rowOff>
    </xdr:from>
    <xdr:ext cx="190500" cy="368300"/>
    <xdr:sp macro="" textlink="">
      <xdr:nvSpPr>
        <xdr:cNvPr id="235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120</xdr:row>
      <xdr:rowOff>209550</xdr:rowOff>
    </xdr:from>
    <xdr:ext cx="190500" cy="368300"/>
    <xdr:sp macro="" textlink="">
      <xdr:nvSpPr>
        <xdr:cNvPr id="236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</xdr:row>
      <xdr:rowOff>209550</xdr:rowOff>
    </xdr:from>
    <xdr:ext cx="190500" cy="368300"/>
    <xdr:sp macro="" textlink="">
      <xdr:nvSpPr>
        <xdr:cNvPr id="237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</xdr:row>
      <xdr:rowOff>209550</xdr:rowOff>
    </xdr:from>
    <xdr:ext cx="190500" cy="368300"/>
    <xdr:sp macro="" textlink="">
      <xdr:nvSpPr>
        <xdr:cNvPr id="238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120</xdr:row>
      <xdr:rowOff>209550</xdr:rowOff>
    </xdr:from>
    <xdr:ext cx="190500" cy="368300"/>
    <xdr:sp macro="" textlink="">
      <xdr:nvSpPr>
        <xdr:cNvPr id="239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120</xdr:row>
      <xdr:rowOff>209550</xdr:rowOff>
    </xdr:from>
    <xdr:ext cx="190500" cy="368300"/>
    <xdr:sp macro="" textlink="">
      <xdr:nvSpPr>
        <xdr:cNvPr id="240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</xdr:row>
      <xdr:rowOff>209550</xdr:rowOff>
    </xdr:from>
    <xdr:ext cx="190500" cy="368300"/>
    <xdr:sp macro="" textlink="">
      <xdr:nvSpPr>
        <xdr:cNvPr id="241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</xdr:row>
      <xdr:rowOff>209550</xdr:rowOff>
    </xdr:from>
    <xdr:ext cx="190500" cy="368300"/>
    <xdr:sp macro="" textlink="">
      <xdr:nvSpPr>
        <xdr:cNvPr id="242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121</xdr:row>
      <xdr:rowOff>209550</xdr:rowOff>
    </xdr:from>
    <xdr:ext cx="190500" cy="368300"/>
    <xdr:sp macro="" textlink="">
      <xdr:nvSpPr>
        <xdr:cNvPr id="243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121</xdr:row>
      <xdr:rowOff>209550</xdr:rowOff>
    </xdr:from>
    <xdr:ext cx="190500" cy="368300"/>
    <xdr:sp macro="" textlink="">
      <xdr:nvSpPr>
        <xdr:cNvPr id="244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</xdr:row>
      <xdr:rowOff>209550</xdr:rowOff>
    </xdr:from>
    <xdr:ext cx="190500" cy="368300"/>
    <xdr:sp macro="" textlink="">
      <xdr:nvSpPr>
        <xdr:cNvPr id="245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</xdr:row>
      <xdr:rowOff>209550</xdr:rowOff>
    </xdr:from>
    <xdr:ext cx="190500" cy="368300"/>
    <xdr:sp macro="" textlink="">
      <xdr:nvSpPr>
        <xdr:cNvPr id="246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121</xdr:row>
      <xdr:rowOff>209550</xdr:rowOff>
    </xdr:from>
    <xdr:ext cx="190500" cy="368300"/>
    <xdr:sp macro="" textlink="">
      <xdr:nvSpPr>
        <xdr:cNvPr id="247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121</xdr:row>
      <xdr:rowOff>209550</xdr:rowOff>
    </xdr:from>
    <xdr:ext cx="190500" cy="368300"/>
    <xdr:sp macro="" textlink="">
      <xdr:nvSpPr>
        <xdr:cNvPr id="248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</xdr:row>
      <xdr:rowOff>209550</xdr:rowOff>
    </xdr:from>
    <xdr:ext cx="190500" cy="368300"/>
    <xdr:sp macro="" textlink="">
      <xdr:nvSpPr>
        <xdr:cNvPr id="249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</xdr:row>
      <xdr:rowOff>209550</xdr:rowOff>
    </xdr:from>
    <xdr:ext cx="190500" cy="368300"/>
    <xdr:sp macro="" textlink="">
      <xdr:nvSpPr>
        <xdr:cNvPr id="250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209550</xdr:rowOff>
    </xdr:from>
    <xdr:ext cx="190500" cy="368300"/>
    <xdr:sp macro="" textlink="">
      <xdr:nvSpPr>
        <xdr:cNvPr id="251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209550</xdr:rowOff>
    </xdr:from>
    <xdr:ext cx="190500" cy="368300"/>
    <xdr:sp macro="" textlink="">
      <xdr:nvSpPr>
        <xdr:cNvPr id="252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</xdr:row>
      <xdr:rowOff>209550</xdr:rowOff>
    </xdr:from>
    <xdr:ext cx="190500" cy="368300"/>
    <xdr:sp macro="" textlink="">
      <xdr:nvSpPr>
        <xdr:cNvPr id="253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</xdr:row>
      <xdr:rowOff>209550</xdr:rowOff>
    </xdr:from>
    <xdr:ext cx="190500" cy="368300"/>
    <xdr:sp macro="" textlink="">
      <xdr:nvSpPr>
        <xdr:cNvPr id="254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209550</xdr:rowOff>
    </xdr:from>
    <xdr:ext cx="190500" cy="368300"/>
    <xdr:sp macro="" textlink="">
      <xdr:nvSpPr>
        <xdr:cNvPr id="255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209550</xdr:rowOff>
    </xdr:from>
    <xdr:ext cx="190500" cy="368300"/>
    <xdr:sp macro="" textlink="">
      <xdr:nvSpPr>
        <xdr:cNvPr id="256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</xdr:row>
      <xdr:rowOff>209550</xdr:rowOff>
    </xdr:from>
    <xdr:ext cx="190500" cy="368300"/>
    <xdr:sp macro="" textlink="">
      <xdr:nvSpPr>
        <xdr:cNvPr id="257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</xdr:row>
      <xdr:rowOff>209550</xdr:rowOff>
    </xdr:from>
    <xdr:ext cx="190500" cy="368300"/>
    <xdr:sp macro="" textlink="">
      <xdr:nvSpPr>
        <xdr:cNvPr id="258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123</xdr:row>
      <xdr:rowOff>209550</xdr:rowOff>
    </xdr:from>
    <xdr:ext cx="190500" cy="368300"/>
    <xdr:sp macro="" textlink="">
      <xdr:nvSpPr>
        <xdr:cNvPr id="259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123</xdr:row>
      <xdr:rowOff>209550</xdr:rowOff>
    </xdr:from>
    <xdr:ext cx="190500" cy="368300"/>
    <xdr:sp macro="" textlink="">
      <xdr:nvSpPr>
        <xdr:cNvPr id="260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</xdr:row>
      <xdr:rowOff>209550</xdr:rowOff>
    </xdr:from>
    <xdr:ext cx="190500" cy="368300"/>
    <xdr:sp macro="" textlink="">
      <xdr:nvSpPr>
        <xdr:cNvPr id="261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</xdr:row>
      <xdr:rowOff>209550</xdr:rowOff>
    </xdr:from>
    <xdr:ext cx="190500" cy="368300"/>
    <xdr:sp macro="" textlink="">
      <xdr:nvSpPr>
        <xdr:cNvPr id="262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123</xdr:row>
      <xdr:rowOff>209550</xdr:rowOff>
    </xdr:from>
    <xdr:ext cx="190500" cy="368300"/>
    <xdr:sp macro="" textlink="">
      <xdr:nvSpPr>
        <xdr:cNvPr id="263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123</xdr:row>
      <xdr:rowOff>209550</xdr:rowOff>
    </xdr:from>
    <xdr:ext cx="190500" cy="368300"/>
    <xdr:sp macro="" textlink="">
      <xdr:nvSpPr>
        <xdr:cNvPr id="264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</xdr:row>
      <xdr:rowOff>209550</xdr:rowOff>
    </xdr:from>
    <xdr:ext cx="190500" cy="368300"/>
    <xdr:sp macro="" textlink="">
      <xdr:nvSpPr>
        <xdr:cNvPr id="265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</xdr:row>
      <xdr:rowOff>209550</xdr:rowOff>
    </xdr:from>
    <xdr:ext cx="190500" cy="368300"/>
    <xdr:sp macro="" textlink="">
      <xdr:nvSpPr>
        <xdr:cNvPr id="266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368300"/>
    <xdr:sp macro="" textlink="">
      <xdr:nvSpPr>
        <xdr:cNvPr id="267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368300"/>
    <xdr:sp macro="" textlink="">
      <xdr:nvSpPr>
        <xdr:cNvPr id="268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</xdr:row>
      <xdr:rowOff>209550</xdr:rowOff>
    </xdr:from>
    <xdr:ext cx="190500" cy="368300"/>
    <xdr:sp macro="" textlink="">
      <xdr:nvSpPr>
        <xdr:cNvPr id="269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</xdr:row>
      <xdr:rowOff>209550</xdr:rowOff>
    </xdr:from>
    <xdr:ext cx="190500" cy="368300"/>
    <xdr:sp macro="" textlink="">
      <xdr:nvSpPr>
        <xdr:cNvPr id="270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368300"/>
    <xdr:sp macro="" textlink="">
      <xdr:nvSpPr>
        <xdr:cNvPr id="271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368300"/>
    <xdr:sp macro="" textlink="">
      <xdr:nvSpPr>
        <xdr:cNvPr id="272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</xdr:row>
      <xdr:rowOff>209550</xdr:rowOff>
    </xdr:from>
    <xdr:ext cx="190500" cy="368300"/>
    <xdr:sp macro="" textlink="">
      <xdr:nvSpPr>
        <xdr:cNvPr id="273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</xdr:row>
      <xdr:rowOff>209550</xdr:rowOff>
    </xdr:from>
    <xdr:ext cx="190500" cy="368300"/>
    <xdr:sp macro="" textlink="">
      <xdr:nvSpPr>
        <xdr:cNvPr id="274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368300"/>
    <xdr:sp macro="" textlink="">
      <xdr:nvSpPr>
        <xdr:cNvPr id="275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368300"/>
    <xdr:sp macro="" textlink="">
      <xdr:nvSpPr>
        <xdr:cNvPr id="276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</xdr:row>
      <xdr:rowOff>209550</xdr:rowOff>
    </xdr:from>
    <xdr:ext cx="190500" cy="368300"/>
    <xdr:sp macro="" textlink="">
      <xdr:nvSpPr>
        <xdr:cNvPr id="277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</xdr:row>
      <xdr:rowOff>209550</xdr:rowOff>
    </xdr:from>
    <xdr:ext cx="190500" cy="368300"/>
    <xdr:sp macro="" textlink="">
      <xdr:nvSpPr>
        <xdr:cNvPr id="278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368300"/>
    <xdr:sp macro="" textlink="">
      <xdr:nvSpPr>
        <xdr:cNvPr id="279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368300"/>
    <xdr:sp macro="" textlink="">
      <xdr:nvSpPr>
        <xdr:cNvPr id="280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</xdr:row>
      <xdr:rowOff>209550</xdr:rowOff>
    </xdr:from>
    <xdr:ext cx="190500" cy="368300"/>
    <xdr:sp macro="" textlink="">
      <xdr:nvSpPr>
        <xdr:cNvPr id="281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</xdr:row>
      <xdr:rowOff>209550</xdr:rowOff>
    </xdr:from>
    <xdr:ext cx="190500" cy="368300"/>
    <xdr:sp macro="" textlink="">
      <xdr:nvSpPr>
        <xdr:cNvPr id="282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126</xdr:row>
      <xdr:rowOff>209550</xdr:rowOff>
    </xdr:from>
    <xdr:ext cx="190500" cy="368300"/>
    <xdr:sp macro="" textlink="">
      <xdr:nvSpPr>
        <xdr:cNvPr id="283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126</xdr:row>
      <xdr:rowOff>209550</xdr:rowOff>
    </xdr:from>
    <xdr:ext cx="190500" cy="368300"/>
    <xdr:sp macro="" textlink="">
      <xdr:nvSpPr>
        <xdr:cNvPr id="284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</xdr:row>
      <xdr:rowOff>209550</xdr:rowOff>
    </xdr:from>
    <xdr:ext cx="190500" cy="368300"/>
    <xdr:sp macro="" textlink="">
      <xdr:nvSpPr>
        <xdr:cNvPr id="285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</xdr:row>
      <xdr:rowOff>209550</xdr:rowOff>
    </xdr:from>
    <xdr:ext cx="190500" cy="368300"/>
    <xdr:sp macro="" textlink="">
      <xdr:nvSpPr>
        <xdr:cNvPr id="286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126</xdr:row>
      <xdr:rowOff>209550</xdr:rowOff>
    </xdr:from>
    <xdr:ext cx="190500" cy="368300"/>
    <xdr:sp macro="" textlink="">
      <xdr:nvSpPr>
        <xdr:cNvPr id="287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126</xdr:row>
      <xdr:rowOff>209550</xdr:rowOff>
    </xdr:from>
    <xdr:ext cx="190500" cy="368300"/>
    <xdr:sp macro="" textlink="">
      <xdr:nvSpPr>
        <xdr:cNvPr id="288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</xdr:row>
      <xdr:rowOff>209550</xdr:rowOff>
    </xdr:from>
    <xdr:ext cx="190500" cy="368300"/>
    <xdr:sp macro="" textlink="">
      <xdr:nvSpPr>
        <xdr:cNvPr id="289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</xdr:row>
      <xdr:rowOff>209550</xdr:rowOff>
    </xdr:from>
    <xdr:ext cx="190500" cy="368300"/>
    <xdr:sp macro="" textlink="">
      <xdr:nvSpPr>
        <xdr:cNvPr id="290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127</xdr:row>
      <xdr:rowOff>209550</xdr:rowOff>
    </xdr:from>
    <xdr:ext cx="190500" cy="368300"/>
    <xdr:sp macro="" textlink="">
      <xdr:nvSpPr>
        <xdr:cNvPr id="291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127</xdr:row>
      <xdr:rowOff>209550</xdr:rowOff>
    </xdr:from>
    <xdr:ext cx="190500" cy="368300"/>
    <xdr:sp macro="" textlink="">
      <xdr:nvSpPr>
        <xdr:cNvPr id="292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</xdr:row>
      <xdr:rowOff>209550</xdr:rowOff>
    </xdr:from>
    <xdr:ext cx="190500" cy="368300"/>
    <xdr:sp macro="" textlink="">
      <xdr:nvSpPr>
        <xdr:cNvPr id="293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</xdr:row>
      <xdr:rowOff>209550</xdr:rowOff>
    </xdr:from>
    <xdr:ext cx="190500" cy="368300"/>
    <xdr:sp macro="" textlink="">
      <xdr:nvSpPr>
        <xdr:cNvPr id="294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127</xdr:row>
      <xdr:rowOff>209550</xdr:rowOff>
    </xdr:from>
    <xdr:ext cx="190500" cy="368300"/>
    <xdr:sp macro="" textlink="">
      <xdr:nvSpPr>
        <xdr:cNvPr id="295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127</xdr:row>
      <xdr:rowOff>209550</xdr:rowOff>
    </xdr:from>
    <xdr:ext cx="190500" cy="368300"/>
    <xdr:sp macro="" textlink="">
      <xdr:nvSpPr>
        <xdr:cNvPr id="296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</xdr:row>
      <xdr:rowOff>209550</xdr:rowOff>
    </xdr:from>
    <xdr:ext cx="190500" cy="368300"/>
    <xdr:sp macro="" textlink="">
      <xdr:nvSpPr>
        <xdr:cNvPr id="297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</xdr:row>
      <xdr:rowOff>209550</xdr:rowOff>
    </xdr:from>
    <xdr:ext cx="190500" cy="368300"/>
    <xdr:sp macro="" textlink="">
      <xdr:nvSpPr>
        <xdr:cNvPr id="298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368300"/>
    <xdr:sp macro="" textlink="">
      <xdr:nvSpPr>
        <xdr:cNvPr id="299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368300"/>
    <xdr:sp macro="" textlink="">
      <xdr:nvSpPr>
        <xdr:cNvPr id="300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</xdr:row>
      <xdr:rowOff>209550</xdr:rowOff>
    </xdr:from>
    <xdr:ext cx="190500" cy="368300"/>
    <xdr:sp macro="" textlink="">
      <xdr:nvSpPr>
        <xdr:cNvPr id="301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</xdr:row>
      <xdr:rowOff>209550</xdr:rowOff>
    </xdr:from>
    <xdr:ext cx="190500" cy="368300"/>
    <xdr:sp macro="" textlink="">
      <xdr:nvSpPr>
        <xdr:cNvPr id="302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368300"/>
    <xdr:sp macro="" textlink="">
      <xdr:nvSpPr>
        <xdr:cNvPr id="303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128</xdr:row>
      <xdr:rowOff>209550</xdr:rowOff>
    </xdr:from>
    <xdr:ext cx="190500" cy="368300"/>
    <xdr:sp macro="" textlink="">
      <xdr:nvSpPr>
        <xdr:cNvPr id="304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</xdr:row>
      <xdr:rowOff>209550</xdr:rowOff>
    </xdr:from>
    <xdr:ext cx="190500" cy="368300"/>
    <xdr:sp macro="" textlink="">
      <xdr:nvSpPr>
        <xdr:cNvPr id="305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</xdr:row>
      <xdr:rowOff>209550</xdr:rowOff>
    </xdr:from>
    <xdr:ext cx="190500" cy="368300"/>
    <xdr:sp macro="" textlink="">
      <xdr:nvSpPr>
        <xdr:cNvPr id="306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368300"/>
    <xdr:sp macro="" textlink="">
      <xdr:nvSpPr>
        <xdr:cNvPr id="307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368300"/>
    <xdr:sp macro="" textlink="">
      <xdr:nvSpPr>
        <xdr:cNvPr id="308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</xdr:row>
      <xdr:rowOff>209550</xdr:rowOff>
    </xdr:from>
    <xdr:ext cx="190500" cy="368300"/>
    <xdr:sp macro="" textlink="">
      <xdr:nvSpPr>
        <xdr:cNvPr id="309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</xdr:row>
      <xdr:rowOff>209550</xdr:rowOff>
    </xdr:from>
    <xdr:ext cx="190500" cy="368300"/>
    <xdr:sp macro="" textlink="">
      <xdr:nvSpPr>
        <xdr:cNvPr id="310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368300"/>
    <xdr:sp macro="" textlink="">
      <xdr:nvSpPr>
        <xdr:cNvPr id="311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129</xdr:row>
      <xdr:rowOff>209550</xdr:rowOff>
    </xdr:from>
    <xdr:ext cx="190500" cy="368300"/>
    <xdr:sp macro="" textlink="">
      <xdr:nvSpPr>
        <xdr:cNvPr id="312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</xdr:row>
      <xdr:rowOff>209550</xdr:rowOff>
    </xdr:from>
    <xdr:ext cx="190500" cy="368300"/>
    <xdr:sp macro="" textlink="">
      <xdr:nvSpPr>
        <xdr:cNvPr id="313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</xdr:row>
      <xdr:rowOff>209550</xdr:rowOff>
    </xdr:from>
    <xdr:ext cx="190500" cy="368300"/>
    <xdr:sp macro="" textlink="">
      <xdr:nvSpPr>
        <xdr:cNvPr id="314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130</xdr:row>
      <xdr:rowOff>209550</xdr:rowOff>
    </xdr:from>
    <xdr:ext cx="190500" cy="368300"/>
    <xdr:sp macro="" textlink="">
      <xdr:nvSpPr>
        <xdr:cNvPr id="315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130</xdr:row>
      <xdr:rowOff>209550</xdr:rowOff>
    </xdr:from>
    <xdr:ext cx="190500" cy="368300"/>
    <xdr:sp macro="" textlink="">
      <xdr:nvSpPr>
        <xdr:cNvPr id="316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</xdr:row>
      <xdr:rowOff>209550</xdr:rowOff>
    </xdr:from>
    <xdr:ext cx="190500" cy="368300"/>
    <xdr:sp macro="" textlink="">
      <xdr:nvSpPr>
        <xdr:cNvPr id="317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</xdr:row>
      <xdr:rowOff>209550</xdr:rowOff>
    </xdr:from>
    <xdr:ext cx="190500" cy="368300"/>
    <xdr:sp macro="" textlink="">
      <xdr:nvSpPr>
        <xdr:cNvPr id="318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130</xdr:row>
      <xdr:rowOff>209550</xdr:rowOff>
    </xdr:from>
    <xdr:ext cx="190500" cy="368300"/>
    <xdr:sp macro="" textlink="">
      <xdr:nvSpPr>
        <xdr:cNvPr id="319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130</xdr:row>
      <xdr:rowOff>209550</xdr:rowOff>
    </xdr:from>
    <xdr:ext cx="190500" cy="368300"/>
    <xdr:sp macro="" textlink="">
      <xdr:nvSpPr>
        <xdr:cNvPr id="320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</xdr:row>
      <xdr:rowOff>209550</xdr:rowOff>
    </xdr:from>
    <xdr:ext cx="190500" cy="368300"/>
    <xdr:sp macro="" textlink="">
      <xdr:nvSpPr>
        <xdr:cNvPr id="321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</xdr:row>
      <xdr:rowOff>209550</xdr:rowOff>
    </xdr:from>
    <xdr:ext cx="190500" cy="368300"/>
    <xdr:sp macro="" textlink="">
      <xdr:nvSpPr>
        <xdr:cNvPr id="322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131</xdr:row>
      <xdr:rowOff>209550</xdr:rowOff>
    </xdr:from>
    <xdr:ext cx="190500" cy="368300"/>
    <xdr:sp macro="" textlink="">
      <xdr:nvSpPr>
        <xdr:cNvPr id="323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131</xdr:row>
      <xdr:rowOff>209550</xdr:rowOff>
    </xdr:from>
    <xdr:ext cx="190500" cy="368300"/>
    <xdr:sp macro="" textlink="">
      <xdr:nvSpPr>
        <xdr:cNvPr id="324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</xdr:row>
      <xdr:rowOff>209550</xdr:rowOff>
    </xdr:from>
    <xdr:ext cx="190500" cy="368300"/>
    <xdr:sp macro="" textlink="">
      <xdr:nvSpPr>
        <xdr:cNvPr id="325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</xdr:row>
      <xdr:rowOff>209550</xdr:rowOff>
    </xdr:from>
    <xdr:ext cx="190500" cy="368300"/>
    <xdr:sp macro="" textlink="">
      <xdr:nvSpPr>
        <xdr:cNvPr id="326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131</xdr:row>
      <xdr:rowOff>209550</xdr:rowOff>
    </xdr:from>
    <xdr:ext cx="190500" cy="368300"/>
    <xdr:sp macro="" textlink="">
      <xdr:nvSpPr>
        <xdr:cNvPr id="327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131</xdr:row>
      <xdr:rowOff>209550</xdr:rowOff>
    </xdr:from>
    <xdr:ext cx="190500" cy="368300"/>
    <xdr:sp macro="" textlink="">
      <xdr:nvSpPr>
        <xdr:cNvPr id="328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</xdr:row>
      <xdr:rowOff>209550</xdr:rowOff>
    </xdr:from>
    <xdr:ext cx="190500" cy="368300"/>
    <xdr:sp macro="" textlink="">
      <xdr:nvSpPr>
        <xdr:cNvPr id="329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</xdr:row>
      <xdr:rowOff>209550</xdr:rowOff>
    </xdr:from>
    <xdr:ext cx="190500" cy="368300"/>
    <xdr:sp macro="" textlink="">
      <xdr:nvSpPr>
        <xdr:cNvPr id="330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132</xdr:row>
      <xdr:rowOff>209550</xdr:rowOff>
    </xdr:from>
    <xdr:ext cx="190500" cy="368300"/>
    <xdr:sp macro="" textlink="">
      <xdr:nvSpPr>
        <xdr:cNvPr id="331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132</xdr:row>
      <xdr:rowOff>209550</xdr:rowOff>
    </xdr:from>
    <xdr:ext cx="190500" cy="368300"/>
    <xdr:sp macro="" textlink="">
      <xdr:nvSpPr>
        <xdr:cNvPr id="332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</xdr:row>
      <xdr:rowOff>209550</xdr:rowOff>
    </xdr:from>
    <xdr:ext cx="190500" cy="368300"/>
    <xdr:sp macro="" textlink="">
      <xdr:nvSpPr>
        <xdr:cNvPr id="333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</xdr:row>
      <xdr:rowOff>209550</xdr:rowOff>
    </xdr:from>
    <xdr:ext cx="190500" cy="368300"/>
    <xdr:sp macro="" textlink="">
      <xdr:nvSpPr>
        <xdr:cNvPr id="334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132</xdr:row>
      <xdr:rowOff>209550</xdr:rowOff>
    </xdr:from>
    <xdr:ext cx="190500" cy="368300"/>
    <xdr:sp macro="" textlink="">
      <xdr:nvSpPr>
        <xdr:cNvPr id="335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132</xdr:row>
      <xdr:rowOff>209550</xdr:rowOff>
    </xdr:from>
    <xdr:ext cx="190500" cy="368300"/>
    <xdr:sp macro="" textlink="">
      <xdr:nvSpPr>
        <xdr:cNvPr id="336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</xdr:row>
      <xdr:rowOff>209550</xdr:rowOff>
    </xdr:from>
    <xdr:ext cx="190500" cy="368300"/>
    <xdr:sp macro="" textlink="">
      <xdr:nvSpPr>
        <xdr:cNvPr id="337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</xdr:row>
      <xdr:rowOff>209550</xdr:rowOff>
    </xdr:from>
    <xdr:ext cx="190500" cy="368300"/>
    <xdr:sp macro="" textlink="">
      <xdr:nvSpPr>
        <xdr:cNvPr id="338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133</xdr:row>
      <xdr:rowOff>209550</xdr:rowOff>
    </xdr:from>
    <xdr:ext cx="190500" cy="368300"/>
    <xdr:sp macro="" textlink="">
      <xdr:nvSpPr>
        <xdr:cNvPr id="339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133</xdr:row>
      <xdr:rowOff>209550</xdr:rowOff>
    </xdr:from>
    <xdr:ext cx="190500" cy="368300"/>
    <xdr:sp macro="" textlink="">
      <xdr:nvSpPr>
        <xdr:cNvPr id="340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</xdr:row>
      <xdr:rowOff>209550</xdr:rowOff>
    </xdr:from>
    <xdr:ext cx="190500" cy="368300"/>
    <xdr:sp macro="" textlink="">
      <xdr:nvSpPr>
        <xdr:cNvPr id="341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</xdr:row>
      <xdr:rowOff>209550</xdr:rowOff>
    </xdr:from>
    <xdr:ext cx="190500" cy="368300"/>
    <xdr:sp macro="" textlink="">
      <xdr:nvSpPr>
        <xdr:cNvPr id="342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133</xdr:row>
      <xdr:rowOff>209550</xdr:rowOff>
    </xdr:from>
    <xdr:ext cx="190500" cy="368300"/>
    <xdr:sp macro="" textlink="">
      <xdr:nvSpPr>
        <xdr:cNvPr id="343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133</xdr:row>
      <xdr:rowOff>209550</xdr:rowOff>
    </xdr:from>
    <xdr:ext cx="190500" cy="368300"/>
    <xdr:sp macro="" textlink="">
      <xdr:nvSpPr>
        <xdr:cNvPr id="344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</xdr:row>
      <xdr:rowOff>209550</xdr:rowOff>
    </xdr:from>
    <xdr:ext cx="190500" cy="368300"/>
    <xdr:sp macro="" textlink="">
      <xdr:nvSpPr>
        <xdr:cNvPr id="345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</xdr:row>
      <xdr:rowOff>209550</xdr:rowOff>
    </xdr:from>
    <xdr:ext cx="190500" cy="368300"/>
    <xdr:sp macro="" textlink="">
      <xdr:nvSpPr>
        <xdr:cNvPr id="346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134</xdr:row>
      <xdr:rowOff>209550</xdr:rowOff>
    </xdr:from>
    <xdr:ext cx="190500" cy="368300"/>
    <xdr:sp macro="" textlink="">
      <xdr:nvSpPr>
        <xdr:cNvPr id="347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134</xdr:row>
      <xdr:rowOff>209550</xdr:rowOff>
    </xdr:from>
    <xdr:ext cx="190500" cy="368300"/>
    <xdr:sp macro="" textlink="">
      <xdr:nvSpPr>
        <xdr:cNvPr id="348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</xdr:row>
      <xdr:rowOff>209550</xdr:rowOff>
    </xdr:from>
    <xdr:ext cx="190500" cy="368300"/>
    <xdr:sp macro="" textlink="">
      <xdr:nvSpPr>
        <xdr:cNvPr id="349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</xdr:row>
      <xdr:rowOff>209550</xdr:rowOff>
    </xdr:from>
    <xdr:ext cx="190500" cy="368300"/>
    <xdr:sp macro="" textlink="">
      <xdr:nvSpPr>
        <xdr:cNvPr id="350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134</xdr:row>
      <xdr:rowOff>209550</xdr:rowOff>
    </xdr:from>
    <xdr:ext cx="190500" cy="368300"/>
    <xdr:sp macro="" textlink="">
      <xdr:nvSpPr>
        <xdr:cNvPr id="351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134</xdr:row>
      <xdr:rowOff>209550</xdr:rowOff>
    </xdr:from>
    <xdr:ext cx="190500" cy="368300"/>
    <xdr:sp macro="" textlink="">
      <xdr:nvSpPr>
        <xdr:cNvPr id="352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</xdr:row>
      <xdr:rowOff>209550</xdr:rowOff>
    </xdr:from>
    <xdr:ext cx="190500" cy="368300"/>
    <xdr:sp macro="" textlink="">
      <xdr:nvSpPr>
        <xdr:cNvPr id="353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</xdr:row>
      <xdr:rowOff>209550</xdr:rowOff>
    </xdr:from>
    <xdr:ext cx="190500" cy="368300"/>
    <xdr:sp macro="" textlink="">
      <xdr:nvSpPr>
        <xdr:cNvPr id="354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135</xdr:row>
      <xdr:rowOff>209550</xdr:rowOff>
    </xdr:from>
    <xdr:ext cx="190500" cy="368300"/>
    <xdr:sp macro="" textlink="">
      <xdr:nvSpPr>
        <xdr:cNvPr id="355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135</xdr:row>
      <xdr:rowOff>209550</xdr:rowOff>
    </xdr:from>
    <xdr:ext cx="190500" cy="368300"/>
    <xdr:sp macro="" textlink="">
      <xdr:nvSpPr>
        <xdr:cNvPr id="356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</xdr:row>
      <xdr:rowOff>209550</xdr:rowOff>
    </xdr:from>
    <xdr:ext cx="190500" cy="368300"/>
    <xdr:sp macro="" textlink="">
      <xdr:nvSpPr>
        <xdr:cNvPr id="357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</xdr:row>
      <xdr:rowOff>209550</xdr:rowOff>
    </xdr:from>
    <xdr:ext cx="190500" cy="368300"/>
    <xdr:sp macro="" textlink="">
      <xdr:nvSpPr>
        <xdr:cNvPr id="358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135</xdr:row>
      <xdr:rowOff>209550</xdr:rowOff>
    </xdr:from>
    <xdr:ext cx="190500" cy="368300"/>
    <xdr:sp macro="" textlink="">
      <xdr:nvSpPr>
        <xdr:cNvPr id="359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135</xdr:row>
      <xdr:rowOff>209550</xdr:rowOff>
    </xdr:from>
    <xdr:ext cx="190500" cy="368300"/>
    <xdr:sp macro="" textlink="">
      <xdr:nvSpPr>
        <xdr:cNvPr id="360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</xdr:row>
      <xdr:rowOff>209550</xdr:rowOff>
    </xdr:from>
    <xdr:ext cx="190500" cy="368300"/>
    <xdr:sp macro="" textlink="">
      <xdr:nvSpPr>
        <xdr:cNvPr id="361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</xdr:row>
      <xdr:rowOff>209550</xdr:rowOff>
    </xdr:from>
    <xdr:ext cx="190500" cy="368300"/>
    <xdr:sp macro="" textlink="">
      <xdr:nvSpPr>
        <xdr:cNvPr id="362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136</xdr:row>
      <xdr:rowOff>209550</xdr:rowOff>
    </xdr:from>
    <xdr:ext cx="190500" cy="368300"/>
    <xdr:sp macro="" textlink="">
      <xdr:nvSpPr>
        <xdr:cNvPr id="363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136</xdr:row>
      <xdr:rowOff>209550</xdr:rowOff>
    </xdr:from>
    <xdr:ext cx="190500" cy="368300"/>
    <xdr:sp macro="" textlink="">
      <xdr:nvSpPr>
        <xdr:cNvPr id="364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</xdr:row>
      <xdr:rowOff>209550</xdr:rowOff>
    </xdr:from>
    <xdr:ext cx="190500" cy="368300"/>
    <xdr:sp macro="" textlink="">
      <xdr:nvSpPr>
        <xdr:cNvPr id="365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</xdr:row>
      <xdr:rowOff>209550</xdr:rowOff>
    </xdr:from>
    <xdr:ext cx="190500" cy="368300"/>
    <xdr:sp macro="" textlink="">
      <xdr:nvSpPr>
        <xdr:cNvPr id="366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136</xdr:row>
      <xdr:rowOff>209550</xdr:rowOff>
    </xdr:from>
    <xdr:ext cx="190500" cy="368300"/>
    <xdr:sp macro="" textlink="">
      <xdr:nvSpPr>
        <xdr:cNvPr id="367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136</xdr:row>
      <xdr:rowOff>209550</xdr:rowOff>
    </xdr:from>
    <xdr:ext cx="190500" cy="368300"/>
    <xdr:sp macro="" textlink="">
      <xdr:nvSpPr>
        <xdr:cNvPr id="368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</xdr:row>
      <xdr:rowOff>209550</xdr:rowOff>
    </xdr:from>
    <xdr:ext cx="190500" cy="368300"/>
    <xdr:sp macro="" textlink="">
      <xdr:nvSpPr>
        <xdr:cNvPr id="369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</xdr:row>
      <xdr:rowOff>209550</xdr:rowOff>
    </xdr:from>
    <xdr:ext cx="190500" cy="368300"/>
    <xdr:sp macro="" textlink="">
      <xdr:nvSpPr>
        <xdr:cNvPr id="370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137</xdr:row>
      <xdr:rowOff>209550</xdr:rowOff>
    </xdr:from>
    <xdr:ext cx="190500" cy="368300"/>
    <xdr:sp macro="" textlink="">
      <xdr:nvSpPr>
        <xdr:cNvPr id="371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137</xdr:row>
      <xdr:rowOff>209550</xdr:rowOff>
    </xdr:from>
    <xdr:ext cx="190500" cy="368300"/>
    <xdr:sp macro="" textlink="">
      <xdr:nvSpPr>
        <xdr:cNvPr id="372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</xdr:row>
      <xdr:rowOff>209550</xdr:rowOff>
    </xdr:from>
    <xdr:ext cx="190500" cy="368300"/>
    <xdr:sp macro="" textlink="">
      <xdr:nvSpPr>
        <xdr:cNvPr id="373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</xdr:row>
      <xdr:rowOff>209550</xdr:rowOff>
    </xdr:from>
    <xdr:ext cx="190500" cy="368300"/>
    <xdr:sp macro="" textlink="">
      <xdr:nvSpPr>
        <xdr:cNvPr id="374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137</xdr:row>
      <xdr:rowOff>209550</xdr:rowOff>
    </xdr:from>
    <xdr:ext cx="190500" cy="368300"/>
    <xdr:sp macro="" textlink="">
      <xdr:nvSpPr>
        <xdr:cNvPr id="375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137</xdr:row>
      <xdr:rowOff>209550</xdr:rowOff>
    </xdr:from>
    <xdr:ext cx="190500" cy="368300"/>
    <xdr:sp macro="" textlink="">
      <xdr:nvSpPr>
        <xdr:cNvPr id="376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</xdr:row>
      <xdr:rowOff>209550</xdr:rowOff>
    </xdr:from>
    <xdr:ext cx="190500" cy="368300"/>
    <xdr:sp macro="" textlink="">
      <xdr:nvSpPr>
        <xdr:cNvPr id="377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</xdr:row>
      <xdr:rowOff>209550</xdr:rowOff>
    </xdr:from>
    <xdr:ext cx="190500" cy="368300"/>
    <xdr:sp macro="" textlink="">
      <xdr:nvSpPr>
        <xdr:cNvPr id="378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138</xdr:row>
      <xdr:rowOff>209550</xdr:rowOff>
    </xdr:from>
    <xdr:ext cx="190500" cy="368300"/>
    <xdr:sp macro="" textlink="">
      <xdr:nvSpPr>
        <xdr:cNvPr id="379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138</xdr:row>
      <xdr:rowOff>209550</xdr:rowOff>
    </xdr:from>
    <xdr:ext cx="190500" cy="368300"/>
    <xdr:sp macro="" textlink="">
      <xdr:nvSpPr>
        <xdr:cNvPr id="380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</xdr:row>
      <xdr:rowOff>209550</xdr:rowOff>
    </xdr:from>
    <xdr:ext cx="190500" cy="368300"/>
    <xdr:sp macro="" textlink="">
      <xdr:nvSpPr>
        <xdr:cNvPr id="381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</xdr:row>
      <xdr:rowOff>209550</xdr:rowOff>
    </xdr:from>
    <xdr:ext cx="190500" cy="368300"/>
    <xdr:sp macro="" textlink="">
      <xdr:nvSpPr>
        <xdr:cNvPr id="382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138</xdr:row>
      <xdr:rowOff>209550</xdr:rowOff>
    </xdr:from>
    <xdr:ext cx="190500" cy="368300"/>
    <xdr:sp macro="" textlink="">
      <xdr:nvSpPr>
        <xdr:cNvPr id="383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138</xdr:row>
      <xdr:rowOff>209550</xdr:rowOff>
    </xdr:from>
    <xdr:ext cx="190500" cy="368300"/>
    <xdr:sp macro="" textlink="">
      <xdr:nvSpPr>
        <xdr:cNvPr id="384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</xdr:row>
      <xdr:rowOff>209550</xdr:rowOff>
    </xdr:from>
    <xdr:ext cx="190500" cy="368300"/>
    <xdr:sp macro="" textlink="">
      <xdr:nvSpPr>
        <xdr:cNvPr id="385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</xdr:row>
      <xdr:rowOff>209550</xdr:rowOff>
    </xdr:from>
    <xdr:ext cx="190500" cy="368300"/>
    <xdr:sp macro="" textlink="">
      <xdr:nvSpPr>
        <xdr:cNvPr id="386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139</xdr:row>
      <xdr:rowOff>209550</xdr:rowOff>
    </xdr:from>
    <xdr:ext cx="190500" cy="368300"/>
    <xdr:sp macro="" textlink="">
      <xdr:nvSpPr>
        <xdr:cNvPr id="387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139</xdr:row>
      <xdr:rowOff>209550</xdr:rowOff>
    </xdr:from>
    <xdr:ext cx="190500" cy="368300"/>
    <xdr:sp macro="" textlink="">
      <xdr:nvSpPr>
        <xdr:cNvPr id="388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209550</xdr:rowOff>
    </xdr:from>
    <xdr:ext cx="190500" cy="368300"/>
    <xdr:sp macro="" textlink="">
      <xdr:nvSpPr>
        <xdr:cNvPr id="389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209550</xdr:rowOff>
    </xdr:from>
    <xdr:ext cx="190500" cy="368300"/>
    <xdr:sp macro="" textlink="">
      <xdr:nvSpPr>
        <xdr:cNvPr id="390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139</xdr:row>
      <xdr:rowOff>209550</xdr:rowOff>
    </xdr:from>
    <xdr:ext cx="190500" cy="368300"/>
    <xdr:sp macro="" textlink="">
      <xdr:nvSpPr>
        <xdr:cNvPr id="391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139</xdr:row>
      <xdr:rowOff>209550</xdr:rowOff>
    </xdr:from>
    <xdr:ext cx="190500" cy="368300"/>
    <xdr:sp macro="" textlink="">
      <xdr:nvSpPr>
        <xdr:cNvPr id="392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209550</xdr:rowOff>
    </xdr:from>
    <xdr:ext cx="190500" cy="368300"/>
    <xdr:sp macro="" textlink="">
      <xdr:nvSpPr>
        <xdr:cNvPr id="393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209550</xdr:rowOff>
    </xdr:from>
    <xdr:ext cx="190500" cy="368300"/>
    <xdr:sp macro="" textlink="">
      <xdr:nvSpPr>
        <xdr:cNvPr id="394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140</xdr:row>
      <xdr:rowOff>209550</xdr:rowOff>
    </xdr:from>
    <xdr:ext cx="190500" cy="368300"/>
    <xdr:sp macro="" textlink="">
      <xdr:nvSpPr>
        <xdr:cNvPr id="395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140</xdr:row>
      <xdr:rowOff>209550</xdr:rowOff>
    </xdr:from>
    <xdr:ext cx="190500" cy="368300"/>
    <xdr:sp macro="" textlink="">
      <xdr:nvSpPr>
        <xdr:cNvPr id="396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</xdr:row>
      <xdr:rowOff>209550</xdr:rowOff>
    </xdr:from>
    <xdr:ext cx="190500" cy="368300"/>
    <xdr:sp macro="" textlink="">
      <xdr:nvSpPr>
        <xdr:cNvPr id="397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</xdr:row>
      <xdr:rowOff>209550</xdr:rowOff>
    </xdr:from>
    <xdr:ext cx="190500" cy="368300"/>
    <xdr:sp macro="" textlink="">
      <xdr:nvSpPr>
        <xdr:cNvPr id="398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140</xdr:row>
      <xdr:rowOff>209550</xdr:rowOff>
    </xdr:from>
    <xdr:ext cx="190500" cy="368300"/>
    <xdr:sp macro="" textlink="">
      <xdr:nvSpPr>
        <xdr:cNvPr id="399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140</xdr:row>
      <xdr:rowOff>209550</xdr:rowOff>
    </xdr:from>
    <xdr:ext cx="190500" cy="368300"/>
    <xdr:sp macro="" textlink="">
      <xdr:nvSpPr>
        <xdr:cNvPr id="400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</xdr:row>
      <xdr:rowOff>209550</xdr:rowOff>
    </xdr:from>
    <xdr:ext cx="190500" cy="368300"/>
    <xdr:sp macro="" textlink="">
      <xdr:nvSpPr>
        <xdr:cNvPr id="401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</xdr:row>
      <xdr:rowOff>209550</xdr:rowOff>
    </xdr:from>
    <xdr:ext cx="190500" cy="368300"/>
    <xdr:sp macro="" textlink="">
      <xdr:nvSpPr>
        <xdr:cNvPr id="402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141</xdr:row>
      <xdr:rowOff>209550</xdr:rowOff>
    </xdr:from>
    <xdr:ext cx="190500" cy="368300"/>
    <xdr:sp macro="" textlink="">
      <xdr:nvSpPr>
        <xdr:cNvPr id="403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141</xdr:row>
      <xdr:rowOff>209550</xdr:rowOff>
    </xdr:from>
    <xdr:ext cx="190500" cy="368300"/>
    <xdr:sp macro="" textlink="">
      <xdr:nvSpPr>
        <xdr:cNvPr id="404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</xdr:row>
      <xdr:rowOff>209550</xdr:rowOff>
    </xdr:from>
    <xdr:ext cx="190500" cy="368300"/>
    <xdr:sp macro="" textlink="">
      <xdr:nvSpPr>
        <xdr:cNvPr id="405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</xdr:row>
      <xdr:rowOff>209550</xdr:rowOff>
    </xdr:from>
    <xdr:ext cx="190500" cy="368300"/>
    <xdr:sp macro="" textlink="">
      <xdr:nvSpPr>
        <xdr:cNvPr id="406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141</xdr:row>
      <xdr:rowOff>209550</xdr:rowOff>
    </xdr:from>
    <xdr:ext cx="190500" cy="368300"/>
    <xdr:sp macro="" textlink="">
      <xdr:nvSpPr>
        <xdr:cNvPr id="407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141</xdr:row>
      <xdr:rowOff>209550</xdr:rowOff>
    </xdr:from>
    <xdr:ext cx="190500" cy="368300"/>
    <xdr:sp macro="" textlink="">
      <xdr:nvSpPr>
        <xdr:cNvPr id="408" name="Rectangle 2"/>
        <xdr:cNvSpPr>
          <a:spLocks noChangeArrowheads="1"/>
        </xdr:cNvSpPr>
      </xdr:nvSpPr>
      <xdr:spPr bwMode="auto">
        <a:xfrm>
          <a:off x="3067050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</xdr:row>
      <xdr:rowOff>209550</xdr:rowOff>
    </xdr:from>
    <xdr:ext cx="190500" cy="368300"/>
    <xdr:sp macro="" textlink="">
      <xdr:nvSpPr>
        <xdr:cNvPr id="409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</xdr:row>
      <xdr:rowOff>209550</xdr:rowOff>
    </xdr:from>
    <xdr:ext cx="190500" cy="368300"/>
    <xdr:sp macro="" textlink="">
      <xdr:nvSpPr>
        <xdr:cNvPr id="410" name="Rectangle 2"/>
        <xdr:cNvSpPr>
          <a:spLocks noChangeArrowheads="1"/>
        </xdr:cNvSpPr>
      </xdr:nvSpPr>
      <xdr:spPr bwMode="auto">
        <a:xfrm>
          <a:off x="4429125" y="571023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142</xdr:row>
      <xdr:rowOff>209550</xdr:rowOff>
    </xdr:from>
    <xdr:ext cx="190500" cy="368300"/>
    <xdr:sp macro="" textlink="">
      <xdr:nvSpPr>
        <xdr:cNvPr id="411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142</xdr:row>
      <xdr:rowOff>209550</xdr:rowOff>
    </xdr:from>
    <xdr:ext cx="190500" cy="368300"/>
    <xdr:sp macro="" textlink="">
      <xdr:nvSpPr>
        <xdr:cNvPr id="412" name="Rectangle 2"/>
        <xdr:cNvSpPr>
          <a:spLocks noChangeArrowheads="1"/>
        </xdr:cNvSpPr>
      </xdr:nvSpPr>
      <xdr:spPr bwMode="auto">
        <a:xfrm>
          <a:off x="3067050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</xdr:row>
      <xdr:rowOff>209550</xdr:rowOff>
    </xdr:from>
    <xdr:ext cx="190500" cy="368300"/>
    <xdr:sp macro="" textlink="">
      <xdr:nvSpPr>
        <xdr:cNvPr id="413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</xdr:row>
      <xdr:rowOff>209550</xdr:rowOff>
    </xdr:from>
    <xdr:ext cx="190500" cy="368300"/>
    <xdr:sp macro="" textlink="">
      <xdr:nvSpPr>
        <xdr:cNvPr id="414" name="Rectangle 2"/>
        <xdr:cNvSpPr>
          <a:spLocks noChangeArrowheads="1"/>
        </xdr:cNvSpPr>
      </xdr:nvSpPr>
      <xdr:spPr bwMode="auto">
        <a:xfrm>
          <a:off x="4429125" y="57588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y.willard/Downloads/propagation-of-error-f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sity using calipers"/>
      <sheetName val="calipers check"/>
      <sheetName val="density by displacement"/>
      <sheetName val="displacement check"/>
      <sheetName val="Summary"/>
      <sheetName val="Unknowns"/>
    </sheetNames>
    <sheetDataSet>
      <sheetData sheetId="0"/>
      <sheetData sheetId="1"/>
      <sheetData sheetId="2"/>
      <sheetData sheetId="3">
        <row r="46">
          <cell r="C46" t="str">
            <v/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/>
  </sheetViews>
  <sheetFormatPr defaultRowHeight="12.75" x14ac:dyDescent="0.2"/>
  <cols>
    <col min="1" max="1" width="21.28515625" customWidth="1"/>
    <col min="4" max="4" width="6.5703125" customWidth="1"/>
    <col min="5" max="5" width="2" customWidth="1"/>
    <col min="6" max="6" width="3.7109375" customWidth="1"/>
    <col min="8" max="8" width="5.7109375" customWidth="1"/>
    <col min="9" max="9" width="4.42578125" customWidth="1"/>
    <col min="10" max="10" width="4.140625" customWidth="1"/>
    <col min="11" max="11" width="16" customWidth="1"/>
    <col min="12" max="12" width="4.42578125" customWidth="1"/>
    <col min="13" max="13" width="4.140625" customWidth="1"/>
    <col min="14" max="14" width="15.5703125" customWidth="1"/>
  </cols>
  <sheetData>
    <row r="1" spans="1:15" x14ac:dyDescent="0.2">
      <c r="A1" s="39" t="s">
        <v>75</v>
      </c>
      <c r="B1" s="39"/>
      <c r="C1" s="56"/>
      <c r="D1" s="39"/>
      <c r="E1" s="39"/>
    </row>
    <row r="2" spans="1:15" x14ac:dyDescent="0.2">
      <c r="A2" s="57"/>
      <c r="B2" s="58"/>
      <c r="C2" s="59"/>
      <c r="D2" s="39"/>
      <c r="E2" s="39"/>
      <c r="F2" s="58"/>
      <c r="G2" s="58"/>
    </row>
    <row r="3" spans="1:15" ht="13.5" thickBot="1" x14ac:dyDescent="0.25">
      <c r="A3" s="60"/>
      <c r="B3" s="58"/>
      <c r="C3" s="61"/>
    </row>
    <row r="4" spans="1:15" ht="16.5" thickBot="1" x14ac:dyDescent="0.3">
      <c r="A4" s="62" t="s">
        <v>76</v>
      </c>
      <c r="B4" s="63"/>
      <c r="C4" s="63"/>
      <c r="D4" s="64"/>
      <c r="E4" s="65"/>
      <c r="F4" s="66"/>
    </row>
    <row r="5" spans="1:15" ht="25.5" x14ac:dyDescent="0.2">
      <c r="K5" s="1" t="s">
        <v>77</v>
      </c>
      <c r="L5" s="1"/>
      <c r="M5" s="1"/>
      <c r="N5" s="1" t="s">
        <v>78</v>
      </c>
    </row>
    <row r="6" spans="1:15" ht="39" customHeight="1" x14ac:dyDescent="0.2">
      <c r="A6" s="1" t="s">
        <v>79</v>
      </c>
      <c r="C6" s="67"/>
      <c r="D6" s="68" t="s">
        <v>80</v>
      </c>
      <c r="E6" s="22"/>
      <c r="F6" s="69" t="s">
        <v>81</v>
      </c>
      <c r="G6" s="70"/>
      <c r="H6" s="68" t="s">
        <v>80</v>
      </c>
      <c r="K6" s="70"/>
      <c r="L6" s="15" t="str">
        <f>'prop of error check'!L6</f>
        <v xml:space="preserve"> </v>
      </c>
      <c r="N6" s="70"/>
      <c r="O6" s="15" t="str">
        <f>'prop of error check'!O6</f>
        <v xml:space="preserve"> </v>
      </c>
    </row>
    <row r="7" spans="1:15" ht="40.5" customHeight="1" x14ac:dyDescent="0.2">
      <c r="A7" s="1" t="s">
        <v>82</v>
      </c>
      <c r="C7" s="67"/>
      <c r="D7" s="68" t="s">
        <v>80</v>
      </c>
      <c r="E7" s="22"/>
      <c r="F7" s="69" t="s">
        <v>81</v>
      </c>
      <c r="G7" s="70"/>
      <c r="H7" s="68" t="s">
        <v>80</v>
      </c>
      <c r="K7" s="70"/>
      <c r="L7" s="15" t="str">
        <f>'prop of error check'!L7</f>
        <v xml:space="preserve"> </v>
      </c>
      <c r="N7" s="70"/>
      <c r="O7" s="15" t="str">
        <f>'prop of error check'!O7</f>
        <v xml:space="preserve"> </v>
      </c>
    </row>
    <row r="8" spans="1:15" ht="24" customHeight="1" x14ac:dyDescent="0.2">
      <c r="A8" s="1" t="s">
        <v>83</v>
      </c>
      <c r="C8" s="67"/>
      <c r="D8" s="68" t="s">
        <v>80</v>
      </c>
      <c r="E8" s="15" t="str">
        <f>'prop of error check'!E8</f>
        <v xml:space="preserve"> </v>
      </c>
      <c r="F8" s="69" t="s">
        <v>81</v>
      </c>
      <c r="G8" s="70"/>
      <c r="H8" s="68" t="s">
        <v>80</v>
      </c>
      <c r="I8" s="15" t="str">
        <f>'prop of error check'!I8</f>
        <v xml:space="preserve"> </v>
      </c>
      <c r="K8" s="70"/>
      <c r="L8" s="15" t="str">
        <f>'prop of error check'!L8</f>
        <v xml:space="preserve"> </v>
      </c>
      <c r="N8" s="70"/>
      <c r="O8" s="15" t="str">
        <f>'prop of error check'!O8</f>
        <v xml:space="preserve"> </v>
      </c>
    </row>
    <row r="9" spans="1:15" x14ac:dyDescent="0.2">
      <c r="C9" s="22"/>
      <c r="D9" s="22"/>
      <c r="E9" s="22"/>
      <c r="F9" s="22"/>
      <c r="G9" s="22"/>
      <c r="H9" s="22"/>
      <c r="L9" s="15"/>
      <c r="O9" s="15"/>
    </row>
    <row r="10" spans="1:15" x14ac:dyDescent="0.2">
      <c r="A10" t="s">
        <v>84</v>
      </c>
      <c r="C10" s="70"/>
      <c r="D10" s="68" t="s">
        <v>13</v>
      </c>
      <c r="E10" s="15"/>
      <c r="F10" s="69" t="s">
        <v>81</v>
      </c>
      <c r="G10" s="70"/>
      <c r="H10" s="68" t="s">
        <v>13</v>
      </c>
      <c r="I10" s="15"/>
      <c r="K10" s="70"/>
      <c r="L10" s="15" t="str">
        <f>'prop of error check'!L10</f>
        <v xml:space="preserve"> </v>
      </c>
      <c r="N10" s="70"/>
      <c r="O10" s="15" t="str">
        <f>'prop of error check'!O10</f>
        <v xml:space="preserve"> </v>
      </c>
    </row>
    <row r="11" spans="1:15" x14ac:dyDescent="0.2">
      <c r="E11" s="22"/>
    </row>
    <row r="13" spans="1:15" ht="14.25" x14ac:dyDescent="0.2">
      <c r="A13" t="s">
        <v>85</v>
      </c>
      <c r="C13" s="70"/>
      <c r="D13" s="68" t="s">
        <v>86</v>
      </c>
      <c r="E13" s="15" t="str">
        <f>'prop of error check'!E20</f>
        <v xml:space="preserve"> </v>
      </c>
      <c r="F13" s="69" t="s">
        <v>81</v>
      </c>
      <c r="G13" s="70"/>
      <c r="H13" s="68" t="s">
        <v>86</v>
      </c>
      <c r="I13" s="15" t="str">
        <f>'prop of error check'!I20</f>
        <v xml:space="preserve"> </v>
      </c>
      <c r="K13" s="70"/>
      <c r="L13" s="15" t="str">
        <f>'prop of error check'!L20</f>
        <v xml:space="preserve"> </v>
      </c>
      <c r="N13" s="70"/>
      <c r="O13" s="15" t="str">
        <f>'prop of error check'!O20</f>
        <v xml:space="preserve"> </v>
      </c>
    </row>
    <row r="16" spans="1:15" x14ac:dyDescent="0.2">
      <c r="C16" t="str">
        <f>'[1]displacement check'!C46</f>
        <v/>
      </c>
    </row>
    <row r="17" spans="1:3" x14ac:dyDescent="0.2">
      <c r="A17" t="s">
        <v>87</v>
      </c>
      <c r="C17" t="str">
        <f>'prop of error check'!C47</f>
        <v>complete worksheet</v>
      </c>
    </row>
  </sheetData>
  <sheetProtection algorithmName="SHA-512" hashValue="7z5nieaq5zTkyf3Lp3tGiHPhCvET9AFrRssBiTl3YyzpEOsZHon+m6zNYgvL83U7ajHIgRkGFbqhEP1xgv/F6A==" saltValue="by3VkKAPKII8AKPBEYNvm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7" workbookViewId="0">
      <selection activeCell="C48" sqref="C48"/>
    </sheetView>
  </sheetViews>
  <sheetFormatPr defaultRowHeight="12.75" x14ac:dyDescent="0.2"/>
  <cols>
    <col min="1" max="1" width="20.5703125" customWidth="1"/>
    <col min="11" max="11" width="14.42578125" customWidth="1"/>
    <col min="14" max="14" width="14.85546875" customWidth="1"/>
  </cols>
  <sheetData>
    <row r="1" spans="1:23" x14ac:dyDescent="0.2">
      <c r="A1" s="39"/>
      <c r="B1" s="39"/>
      <c r="C1" s="39"/>
      <c r="D1" s="39"/>
      <c r="E1" s="39"/>
    </row>
    <row r="2" spans="1:23" x14ac:dyDescent="0.2">
      <c r="A2" s="67">
        <f>'propagation of error'!A2</f>
        <v>0</v>
      </c>
      <c r="B2" s="58"/>
      <c r="C2" s="61"/>
      <c r="D2" s="39"/>
      <c r="E2" s="39"/>
      <c r="F2" s="58"/>
      <c r="G2" s="58"/>
    </row>
    <row r="3" spans="1:23" ht="13.5" thickBot="1" x14ac:dyDescent="0.25">
      <c r="A3" s="60"/>
      <c r="B3" s="58"/>
      <c r="C3" s="61"/>
    </row>
    <row r="4" spans="1:23" ht="16.5" thickBot="1" x14ac:dyDescent="0.3">
      <c r="A4" s="62" t="s">
        <v>76</v>
      </c>
      <c r="B4" s="63"/>
      <c r="C4" s="63"/>
      <c r="D4" s="64"/>
      <c r="E4" s="65"/>
      <c r="F4" s="66"/>
    </row>
    <row r="5" spans="1:23" ht="24.75" customHeight="1" x14ac:dyDescent="0.2">
      <c r="K5" s="1" t="s">
        <v>77</v>
      </c>
      <c r="L5" s="1"/>
      <c r="M5" s="1"/>
      <c r="N5" s="1" t="s">
        <v>78</v>
      </c>
      <c r="R5" s="1" t="s">
        <v>88</v>
      </c>
      <c r="S5" s="1" t="s">
        <v>89</v>
      </c>
      <c r="T5" s="1" t="s">
        <v>90</v>
      </c>
      <c r="U5" s="1" t="s">
        <v>91</v>
      </c>
      <c r="V5" t="s">
        <v>89</v>
      </c>
      <c r="W5" s="1" t="s">
        <v>90</v>
      </c>
    </row>
    <row r="6" spans="1:23" ht="38.25" customHeight="1" x14ac:dyDescent="0.2">
      <c r="A6" s="1" t="s">
        <v>79</v>
      </c>
      <c r="C6" s="67">
        <f>'propagation of error'!C6</f>
        <v>0</v>
      </c>
      <c r="D6" s="68" t="s">
        <v>80</v>
      </c>
      <c r="E6" s="22"/>
      <c r="F6" s="69" t="s">
        <v>81</v>
      </c>
      <c r="G6" s="67">
        <f>'propagation of error'!G6</f>
        <v>0</v>
      </c>
      <c r="H6" s="68" t="s">
        <v>80</v>
      </c>
      <c r="K6" s="67">
        <f>'propagation of error'!K6</f>
        <v>0</v>
      </c>
      <c r="L6" s="15" t="str">
        <f>IF(K6=0," ",IF(S6&gt;1,"X"," "))</f>
        <v xml:space="preserve"> </v>
      </c>
      <c r="N6" s="67">
        <f>'propagation of error'!N6</f>
        <v>0</v>
      </c>
      <c r="O6" s="15" t="str">
        <f>IF(N6=0," ",IF(V6&gt;1,"X"," "))</f>
        <v xml:space="preserve"> </v>
      </c>
      <c r="R6" t="e">
        <f>G6/C6</f>
        <v>#DIV/0!</v>
      </c>
      <c r="S6" t="e">
        <f>(ABS(R6-K6))*100/R6</f>
        <v>#DIV/0!</v>
      </c>
      <c r="T6">
        <f>IF(K6=0,20,IF(S6&gt;1,1,0))</f>
        <v>20</v>
      </c>
      <c r="U6" t="e">
        <f>R6*100</f>
        <v>#DIV/0!</v>
      </c>
      <c r="V6" t="e">
        <f>(ABS(U6-N6))*100/U6</f>
        <v>#DIV/0!</v>
      </c>
      <c r="W6">
        <f>IF(N6=0,20,IF(V6&gt;1,1,0))</f>
        <v>20</v>
      </c>
    </row>
    <row r="7" spans="1:23" ht="42.75" customHeight="1" x14ac:dyDescent="0.2">
      <c r="A7" s="1" t="s">
        <v>82</v>
      </c>
      <c r="C7" s="67">
        <f>'propagation of error'!C7</f>
        <v>0</v>
      </c>
      <c r="D7" s="68" t="s">
        <v>80</v>
      </c>
      <c r="E7" s="22"/>
      <c r="F7" s="69" t="s">
        <v>81</v>
      </c>
      <c r="G7" s="67">
        <f>'propagation of error'!G7</f>
        <v>0</v>
      </c>
      <c r="H7" s="68" t="s">
        <v>80</v>
      </c>
      <c r="K7" s="67">
        <f>'propagation of error'!K7</f>
        <v>0</v>
      </c>
      <c r="L7" s="15" t="str">
        <f>IF(K7=0," ",IF(S7&gt;1,"X"," "))</f>
        <v xml:space="preserve"> </v>
      </c>
      <c r="N7" s="67">
        <f>'propagation of error'!N7</f>
        <v>0</v>
      </c>
      <c r="O7" s="15" t="str">
        <f>IF(N7=0," ",IF(V7&gt;1,"X"," "))</f>
        <v xml:space="preserve"> </v>
      </c>
      <c r="R7" t="e">
        <f>G7/C7</f>
        <v>#DIV/0!</v>
      </c>
      <c r="S7" t="e">
        <f>(ABS(R7-K7))*100/R7</f>
        <v>#DIV/0!</v>
      </c>
      <c r="T7">
        <f>IF(K7=0,20,IF(S7&gt;1,1,0))</f>
        <v>20</v>
      </c>
      <c r="U7" t="e">
        <f>R7*100</f>
        <v>#DIV/0!</v>
      </c>
      <c r="V7" t="e">
        <f>(ABS(U7-N7))*100/U7</f>
        <v>#DIV/0!</v>
      </c>
      <c r="W7">
        <f>IF(N7=0,20,IF(V7&gt;1,1,0))</f>
        <v>20</v>
      </c>
    </row>
    <row r="8" spans="1:23" ht="19.5" customHeight="1" x14ac:dyDescent="0.2">
      <c r="A8" s="1" t="s">
        <v>83</v>
      </c>
      <c r="C8" s="67">
        <f>'propagation of error'!C8</f>
        <v>0</v>
      </c>
      <c r="D8" s="68" t="s">
        <v>80</v>
      </c>
      <c r="E8" s="15" t="str">
        <f>IF(C8=0," ",IF(C14&gt;1,"X"," "))</f>
        <v xml:space="preserve"> </v>
      </c>
      <c r="F8" s="69" t="s">
        <v>81</v>
      </c>
      <c r="G8" s="67">
        <f>'propagation of error'!G8</f>
        <v>0</v>
      </c>
      <c r="H8" s="68" t="s">
        <v>80</v>
      </c>
      <c r="I8" s="15" t="str">
        <f>IF(G8=0," ",IF(G17&gt;1,"X"," "))</f>
        <v xml:space="preserve"> </v>
      </c>
      <c r="K8" s="67">
        <f>'propagation of error'!K8</f>
        <v>0</v>
      </c>
      <c r="L8" s="15" t="str">
        <f>IF(K8=0," ",IF(S8&gt;1,"X"," "))</f>
        <v xml:space="preserve"> </v>
      </c>
      <c r="N8" s="67">
        <f>'propagation of error'!N8</f>
        <v>0</v>
      </c>
      <c r="O8" s="15" t="str">
        <f>IF(N8=0," ",IF(V8&gt;1,"X"," "))</f>
        <v xml:space="preserve"> </v>
      </c>
      <c r="R8" t="e">
        <f>G16/C8</f>
        <v>#DIV/0!</v>
      </c>
      <c r="S8" t="e">
        <f>(ABS(R8-K8))*100/R8</f>
        <v>#DIV/0!</v>
      </c>
      <c r="T8">
        <f>IF(K8=0,20,IF(S8&gt;1,1,0))</f>
        <v>20</v>
      </c>
      <c r="U8" t="e">
        <f>R8*100</f>
        <v>#DIV/0!</v>
      </c>
      <c r="V8" t="e">
        <f>(ABS(U8-N8))*100/U8</f>
        <v>#DIV/0!</v>
      </c>
      <c r="W8">
        <f>IF(N8=0,20,IF(V8&gt;1,1,0))</f>
        <v>20</v>
      </c>
    </row>
    <row r="9" spans="1:23" x14ac:dyDescent="0.2">
      <c r="C9" s="22"/>
      <c r="D9" s="22"/>
      <c r="E9" s="22"/>
      <c r="F9" s="22"/>
      <c r="G9" s="22"/>
      <c r="H9" s="22"/>
    </row>
    <row r="10" spans="1:23" x14ac:dyDescent="0.2">
      <c r="A10" t="s">
        <v>84</v>
      </c>
      <c r="C10" s="67">
        <f>'propagation of error'!C10</f>
        <v>0</v>
      </c>
      <c r="D10" s="68" t="s">
        <v>13</v>
      </c>
      <c r="E10" s="22"/>
      <c r="F10" s="69" t="s">
        <v>81</v>
      </c>
      <c r="G10" s="67">
        <f>'propagation of error'!G10</f>
        <v>0</v>
      </c>
      <c r="H10" s="68" t="s">
        <v>13</v>
      </c>
      <c r="K10" s="67">
        <f>'propagation of error'!K10</f>
        <v>0</v>
      </c>
      <c r="L10" s="15" t="str">
        <f>IF(G10=0," ",IF(S10&gt;1,"X"," "))</f>
        <v xml:space="preserve"> </v>
      </c>
      <c r="N10" s="67">
        <f>'propagation of error'!N10</f>
        <v>0</v>
      </c>
      <c r="O10" s="15" t="str">
        <f>IF(G10=0," ",IF(V10&gt;1,"X"," "))</f>
        <v xml:space="preserve"> </v>
      </c>
      <c r="R10" t="e">
        <f>G10/C10</f>
        <v>#DIV/0!</v>
      </c>
      <c r="S10" t="e">
        <f>(ABS(R10-K10))*100/R10</f>
        <v>#DIV/0!</v>
      </c>
      <c r="T10">
        <f>IF(K10=0,20,IF(S10&gt;1,1,0))</f>
        <v>20</v>
      </c>
      <c r="U10" t="e">
        <f>R10*100</f>
        <v>#DIV/0!</v>
      </c>
      <c r="V10" t="e">
        <f>(ABS(U10-N10))*100/U10</f>
        <v>#DIV/0!</v>
      </c>
      <c r="W10">
        <f>IF(N10=0,20,IF(V10&gt;1,1,0))</f>
        <v>20</v>
      </c>
    </row>
    <row r="11" spans="1:23" x14ac:dyDescent="0.2">
      <c r="E11" s="22"/>
    </row>
    <row r="13" spans="1:23" x14ac:dyDescent="0.2">
      <c r="A13" s="25" t="s">
        <v>92</v>
      </c>
      <c r="B13" s="25"/>
      <c r="C13" s="25">
        <f>C7-C6</f>
        <v>0</v>
      </c>
      <c r="D13" s="25"/>
      <c r="E13" s="25"/>
      <c r="F13" s="25"/>
      <c r="G13" s="25"/>
      <c r="H13" s="25"/>
      <c r="I13" s="25"/>
      <c r="J13" s="25"/>
    </row>
    <row r="14" spans="1:23" x14ac:dyDescent="0.2">
      <c r="A14" s="71" t="s">
        <v>93</v>
      </c>
      <c r="B14" s="25"/>
      <c r="C14" s="25" t="e">
        <f>(ABS(C8-C13))*100/C13</f>
        <v>#DIV/0!</v>
      </c>
      <c r="D14" s="25"/>
      <c r="E14" s="25"/>
      <c r="F14" s="25"/>
      <c r="G14" s="25"/>
      <c r="H14" s="25"/>
      <c r="I14" s="25"/>
      <c r="J14" s="25"/>
    </row>
    <row r="15" spans="1:23" x14ac:dyDescent="0.2">
      <c r="A15" s="25" t="s">
        <v>90</v>
      </c>
      <c r="B15" s="25"/>
      <c r="C15" s="25">
        <f>IF(C8=0,20,IF(C14&lt;1,0,1))</f>
        <v>20</v>
      </c>
      <c r="D15" s="25"/>
      <c r="E15" s="25"/>
      <c r="F15" s="25"/>
      <c r="G15" s="25"/>
      <c r="H15" s="25"/>
      <c r="I15" s="25"/>
      <c r="J15" s="25"/>
    </row>
    <row r="16" spans="1:23" ht="25.5" x14ac:dyDescent="0.2">
      <c r="A16" s="71" t="s">
        <v>94</v>
      </c>
      <c r="B16" s="25"/>
      <c r="C16" s="25"/>
      <c r="D16" s="25"/>
      <c r="E16" s="25"/>
      <c r="F16" s="25"/>
      <c r="G16" s="25">
        <f>SQRT((G6*G6)+(G7*G7))</f>
        <v>0</v>
      </c>
      <c r="H16" s="25"/>
      <c r="I16" s="25"/>
      <c r="J16" s="25"/>
    </row>
    <row r="17" spans="1:15" x14ac:dyDescent="0.2">
      <c r="A17" s="71" t="s">
        <v>93</v>
      </c>
      <c r="B17" s="25"/>
      <c r="C17" s="25"/>
      <c r="D17" s="25"/>
      <c r="E17" s="25"/>
      <c r="F17" s="25"/>
      <c r="G17" s="25" t="e">
        <f>(ABS(G8-G16))*100/G16</f>
        <v>#DIV/0!</v>
      </c>
      <c r="H17" s="25"/>
      <c r="I17" s="25"/>
      <c r="J17" s="25"/>
    </row>
    <row r="18" spans="1:15" x14ac:dyDescent="0.2">
      <c r="A18" s="25" t="s">
        <v>90</v>
      </c>
      <c r="G18" s="25">
        <f>IF(G8=0,20,IF(G17&lt;1,0,1))</f>
        <v>20</v>
      </c>
    </row>
    <row r="20" spans="1:15" ht="14.25" x14ac:dyDescent="0.2">
      <c r="A20" t="s">
        <v>85</v>
      </c>
      <c r="C20" s="67">
        <f>'propagation of error'!C13</f>
        <v>0</v>
      </c>
      <c r="D20" s="68" t="s">
        <v>86</v>
      </c>
      <c r="E20" s="15" t="str">
        <f>IF(C20=0," ",IF(C24&gt;1,"X"," "))</f>
        <v xml:space="preserve"> </v>
      </c>
      <c r="F20" s="69" t="s">
        <v>81</v>
      </c>
      <c r="G20" s="67">
        <f>'propagation of error'!G13</f>
        <v>0</v>
      </c>
      <c r="H20" s="68" t="s">
        <v>86</v>
      </c>
      <c r="I20" s="15" t="str">
        <f>IF(G20=0," ",IF(G33&gt;1,"X"," "))</f>
        <v xml:space="preserve"> </v>
      </c>
      <c r="K20" s="67">
        <f>'propagation of error'!K13</f>
        <v>0</v>
      </c>
      <c r="L20" s="15" t="str">
        <f>IF(K20=0," ",IF(K27&gt;1,"X"," "))</f>
        <v xml:space="preserve"> </v>
      </c>
      <c r="N20" s="67">
        <f>'propagation of error'!N13</f>
        <v>0</v>
      </c>
      <c r="O20" s="15" t="str">
        <f>IF(N20=0," ",IF(N30&gt;1,"X"," "))</f>
        <v xml:space="preserve"> </v>
      </c>
    </row>
    <row r="23" spans="1:15" x14ac:dyDescent="0.2">
      <c r="A23" s="25" t="s">
        <v>95</v>
      </c>
      <c r="B23" s="25"/>
      <c r="C23" s="25" t="e">
        <f>C10/C13</f>
        <v>#DIV/0!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5" x14ac:dyDescent="0.2">
      <c r="A24" s="71" t="s">
        <v>93</v>
      </c>
      <c r="B24" s="25"/>
      <c r="C24" s="25" t="e">
        <f>(ABS(C20-C23))*100/C23</f>
        <v>#DIV/0!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5" x14ac:dyDescent="0.2">
      <c r="A25" s="25" t="s">
        <v>90</v>
      </c>
      <c r="B25" s="25"/>
      <c r="C25" s="25">
        <f>IF(C20=0,20,IF(C24&lt;1,0,1))</f>
        <v>20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5" x14ac:dyDescent="0.2">
      <c r="A26" s="25" t="s">
        <v>96</v>
      </c>
      <c r="B26" s="25"/>
      <c r="C26" s="25"/>
      <c r="D26" s="25"/>
      <c r="E26" s="25"/>
      <c r="F26" s="25"/>
      <c r="G26" s="25"/>
      <c r="H26" s="25"/>
      <c r="I26" s="25"/>
      <c r="J26" s="25"/>
      <c r="K26" s="25" t="e">
        <f>SQRT(R8*R8+R10*R10)</f>
        <v>#DIV/0!</v>
      </c>
      <c r="L26" s="25"/>
      <c r="M26" s="25"/>
      <c r="N26" s="25"/>
    </row>
    <row r="27" spans="1:15" x14ac:dyDescent="0.2">
      <c r="A27" s="71" t="s">
        <v>93</v>
      </c>
      <c r="B27" s="25"/>
      <c r="C27" s="25"/>
      <c r="D27" s="25"/>
      <c r="E27" s="25"/>
      <c r="F27" s="25"/>
      <c r="G27" s="25"/>
      <c r="H27" s="25"/>
      <c r="I27" s="25"/>
      <c r="J27" s="25"/>
      <c r="K27" s="25" t="e">
        <f>(ABS(K26-K20))*100/K26</f>
        <v>#DIV/0!</v>
      </c>
      <c r="L27" s="25"/>
      <c r="M27" s="25"/>
      <c r="N27" s="25"/>
    </row>
    <row r="28" spans="1:15" x14ac:dyDescent="0.2">
      <c r="A28" s="25" t="s">
        <v>90</v>
      </c>
      <c r="B28" s="25"/>
      <c r="C28" s="25"/>
      <c r="D28" s="25"/>
      <c r="E28" s="25"/>
      <c r="F28" s="25"/>
      <c r="G28" s="25"/>
      <c r="H28" s="25"/>
      <c r="I28" s="25"/>
      <c r="J28" s="25"/>
      <c r="K28" s="25">
        <f>IF(K20=0,20,IF(K27&lt;1,0,1))</f>
        <v>20</v>
      </c>
      <c r="L28" s="25"/>
      <c r="M28" s="25"/>
      <c r="N28" s="25"/>
    </row>
    <row r="29" spans="1:15" x14ac:dyDescent="0.2">
      <c r="A29" s="25" t="s">
        <v>97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 t="e">
        <f>K26*100</f>
        <v>#DIV/0!</v>
      </c>
    </row>
    <row r="30" spans="1:15" x14ac:dyDescent="0.2">
      <c r="A30" s="71" t="s">
        <v>93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 t="e">
        <f>(ABS(N29-N20))*100/N29</f>
        <v>#DIV/0!</v>
      </c>
    </row>
    <row r="31" spans="1:15" x14ac:dyDescent="0.2">
      <c r="A31" s="25" t="s">
        <v>90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>
        <f>IF(N20=0,20,IF(N30&lt;1,0,1))</f>
        <v>20</v>
      </c>
    </row>
    <row r="32" spans="1:15" x14ac:dyDescent="0.2">
      <c r="A32" s="25" t="s">
        <v>98</v>
      </c>
      <c r="B32" s="25"/>
      <c r="C32" s="25"/>
      <c r="D32" s="25"/>
      <c r="E32" s="25"/>
      <c r="F32" s="25"/>
      <c r="G32" s="25" t="e">
        <f>K26*C23</f>
        <v>#DIV/0!</v>
      </c>
      <c r="H32" s="25"/>
      <c r="I32" s="25"/>
      <c r="J32" s="25"/>
      <c r="K32" s="25"/>
      <c r="L32" s="25"/>
      <c r="M32" s="25"/>
      <c r="N32" s="25"/>
    </row>
    <row r="33" spans="1:14" x14ac:dyDescent="0.2">
      <c r="A33" s="71" t="s">
        <v>93</v>
      </c>
      <c r="B33" s="25"/>
      <c r="C33" s="25"/>
      <c r="D33" s="25"/>
      <c r="E33" s="25"/>
      <c r="F33" s="25"/>
      <c r="G33" s="25" t="e">
        <f>(ABS(G32-G20))*100/G32</f>
        <v>#DIV/0!</v>
      </c>
      <c r="H33" s="25"/>
      <c r="I33" s="25"/>
      <c r="J33" s="25"/>
      <c r="K33" s="25"/>
      <c r="L33" s="25"/>
      <c r="M33" s="25"/>
      <c r="N33" s="25"/>
    </row>
    <row r="34" spans="1:14" x14ac:dyDescent="0.2">
      <c r="A34" s="25" t="s">
        <v>90</v>
      </c>
      <c r="B34" s="25"/>
      <c r="C34" s="25"/>
      <c r="D34" s="25"/>
      <c r="E34" s="25"/>
      <c r="F34" s="25"/>
      <c r="G34" s="25">
        <f>IF(G20=0,20,IF(G33&lt;1,0,1))</f>
        <v>20</v>
      </c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C36" s="70"/>
      <c r="D36" s="15"/>
      <c r="E36" s="15"/>
    </row>
    <row r="46" spans="1:14" x14ac:dyDescent="0.2">
      <c r="C46" s="15" t="str">
        <f>IF(C20=0,"",IF(C24&gt;3,"",C54))</f>
        <v/>
      </c>
      <c r="D46" s="72"/>
    </row>
    <row r="47" spans="1:14" x14ac:dyDescent="0.2">
      <c r="A47" t="s">
        <v>100</v>
      </c>
      <c r="C47" t="str">
        <f>IF(N47&gt;19,"complete worksheet",K54)</f>
        <v>complete worksheet</v>
      </c>
      <c r="K47" t="s">
        <v>101</v>
      </c>
      <c r="N47">
        <f>G34+N31+K28+C25+G18+C15+T6+T7+T8+T10+W6+W7+W8+W10</f>
        <v>280</v>
      </c>
    </row>
    <row r="48" spans="1:14" x14ac:dyDescent="0.2">
      <c r="D48" s="72"/>
    </row>
    <row r="49" spans="1:17" x14ac:dyDescent="0.2">
      <c r="D49" s="72"/>
    </row>
    <row r="50" spans="1:17" x14ac:dyDescent="0.2">
      <c r="D50" s="72"/>
    </row>
    <row r="51" spans="1:17" x14ac:dyDescent="0.2">
      <c r="A51" t="s">
        <v>102</v>
      </c>
      <c r="D51" s="72"/>
    </row>
    <row r="53" spans="1:17" x14ac:dyDescent="0.2">
      <c r="A53" t="s">
        <v>103</v>
      </c>
      <c r="C53" t="s">
        <v>99</v>
      </c>
      <c r="G53" t="s">
        <v>104</v>
      </c>
      <c r="K53" t="str">
        <f t="shared" ref="K53:K58" si="0">IF($N$47&lt;N53,Q53,K54)</f>
        <v>score</v>
      </c>
      <c r="N53" t="s">
        <v>105</v>
      </c>
      <c r="Q53" t="s">
        <v>51</v>
      </c>
    </row>
    <row r="54" spans="1:17" x14ac:dyDescent="0.2">
      <c r="A54">
        <v>5</v>
      </c>
      <c r="B54">
        <v>3</v>
      </c>
      <c r="C54">
        <f>IF($C$44&lt;B54,A54,C55)</f>
        <v>5</v>
      </c>
      <c r="K54">
        <f t="shared" si="0"/>
        <v>0</v>
      </c>
      <c r="N54">
        <v>1</v>
      </c>
      <c r="Q54">
        <v>5</v>
      </c>
    </row>
    <row r="55" spans="1:17" x14ac:dyDescent="0.2">
      <c r="A55">
        <v>4.5</v>
      </c>
      <c r="B55">
        <v>4</v>
      </c>
      <c r="C55">
        <f t="shared" ref="C55:C60" si="1">IF($C$44&lt;B55,A55,C56)</f>
        <v>4.5</v>
      </c>
      <c r="K55">
        <f t="shared" si="0"/>
        <v>0</v>
      </c>
      <c r="N55">
        <v>2</v>
      </c>
      <c r="Q55">
        <v>4</v>
      </c>
    </row>
    <row r="56" spans="1:17" x14ac:dyDescent="0.2">
      <c r="A56">
        <v>4</v>
      </c>
      <c r="B56">
        <v>5</v>
      </c>
      <c r="C56">
        <f t="shared" si="1"/>
        <v>4</v>
      </c>
      <c r="K56">
        <f t="shared" si="0"/>
        <v>0</v>
      </c>
      <c r="N56">
        <v>4</v>
      </c>
      <c r="Q56">
        <v>3</v>
      </c>
    </row>
    <row r="57" spans="1:17" x14ac:dyDescent="0.2">
      <c r="A57">
        <v>3.5</v>
      </c>
      <c r="B57">
        <v>7</v>
      </c>
      <c r="C57">
        <f t="shared" si="1"/>
        <v>3.5</v>
      </c>
      <c r="K57">
        <f t="shared" si="0"/>
        <v>0</v>
      </c>
      <c r="N57">
        <v>6</v>
      </c>
      <c r="Q57">
        <v>2</v>
      </c>
    </row>
    <row r="58" spans="1:17" x14ac:dyDescent="0.2">
      <c r="A58">
        <v>3</v>
      </c>
      <c r="B58">
        <v>10</v>
      </c>
      <c r="C58">
        <f t="shared" si="1"/>
        <v>3</v>
      </c>
      <c r="K58">
        <f t="shared" si="0"/>
        <v>0</v>
      </c>
      <c r="N58">
        <v>8</v>
      </c>
      <c r="Q58">
        <v>1</v>
      </c>
    </row>
    <row r="59" spans="1:17" x14ac:dyDescent="0.2">
      <c r="A59">
        <v>2.5</v>
      </c>
      <c r="B59">
        <v>15</v>
      </c>
      <c r="C59">
        <f t="shared" si="1"/>
        <v>2.5</v>
      </c>
      <c r="K59">
        <f>IF($N$47&lt;N59,Q59,Q59)</f>
        <v>0</v>
      </c>
      <c r="N59">
        <v>10</v>
      </c>
      <c r="Q59">
        <v>0</v>
      </c>
    </row>
    <row r="60" spans="1:17" x14ac:dyDescent="0.2">
      <c r="A60">
        <v>2</v>
      </c>
      <c r="B60" t="s">
        <v>106</v>
      </c>
      <c r="C60">
        <f t="shared" si="1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3" sqref="B3"/>
    </sheetView>
  </sheetViews>
  <sheetFormatPr defaultRowHeight="12.75" x14ac:dyDescent="0.2"/>
  <cols>
    <col min="1" max="1" width="30.7109375" bestFit="1" customWidth="1"/>
    <col min="2" max="2" width="25.85546875" customWidth="1"/>
    <col min="3" max="3" width="12.5703125" bestFit="1" customWidth="1"/>
    <col min="4" max="4" width="6.85546875" customWidth="1"/>
    <col min="5" max="5" width="10" customWidth="1"/>
    <col min="8" max="8" width="7.28515625" customWidth="1"/>
    <col min="9" max="9" width="4.5703125" customWidth="1"/>
  </cols>
  <sheetData>
    <row r="1" spans="1:9" x14ac:dyDescent="0.2">
      <c r="A1" t="s">
        <v>0</v>
      </c>
    </row>
    <row r="3" spans="1:9" ht="14.25" x14ac:dyDescent="0.2">
      <c r="A3" s="34" t="s">
        <v>109</v>
      </c>
      <c r="B3" s="75"/>
      <c r="F3" s="41"/>
    </row>
    <row r="4" spans="1:9" x14ac:dyDescent="0.2">
      <c r="C4" s="40"/>
    </row>
    <row r="6" spans="1:9" x14ac:dyDescent="0.2">
      <c r="C6" t="s">
        <v>2</v>
      </c>
      <c r="G6" t="s">
        <v>3</v>
      </c>
    </row>
    <row r="8" spans="1:9" x14ac:dyDescent="0.2">
      <c r="A8" s="1" t="s">
        <v>4</v>
      </c>
      <c r="C8" s="4"/>
      <c r="D8" s="4" t="s">
        <v>13</v>
      </c>
      <c r="G8" s="4"/>
      <c r="H8" s="4" t="s">
        <v>13</v>
      </c>
    </row>
    <row r="9" spans="1:9" x14ac:dyDescent="0.2">
      <c r="A9" s="1"/>
    </row>
    <row r="10" spans="1:9" x14ac:dyDescent="0.2">
      <c r="A10" s="1" t="s">
        <v>5</v>
      </c>
      <c r="C10" s="3"/>
      <c r="D10" s="3" t="s">
        <v>13</v>
      </c>
      <c r="G10" s="3"/>
      <c r="H10" s="3" t="s">
        <v>13</v>
      </c>
    </row>
    <row r="11" spans="1:9" x14ac:dyDescent="0.2">
      <c r="A11" s="1" t="s">
        <v>6</v>
      </c>
      <c r="C11" s="3"/>
      <c r="D11" s="3" t="s">
        <v>13</v>
      </c>
      <c r="G11" s="3"/>
      <c r="H11" s="3" t="s">
        <v>13</v>
      </c>
    </row>
    <row r="12" spans="1:9" x14ac:dyDescent="0.2">
      <c r="A12" s="1"/>
    </row>
    <row r="13" spans="1:9" x14ac:dyDescent="0.2">
      <c r="A13" s="1" t="s">
        <v>7</v>
      </c>
      <c r="C13" s="3"/>
      <c r="D13" s="3" t="s">
        <v>15</v>
      </c>
      <c r="G13" s="3"/>
      <c r="H13" s="3" t="s">
        <v>15</v>
      </c>
    </row>
    <row r="14" spans="1:9" x14ac:dyDescent="0.2">
      <c r="A14" s="1"/>
    </row>
    <row r="15" spans="1:9" ht="25.5" x14ac:dyDescent="0.2">
      <c r="A15" s="1" t="s">
        <v>8</v>
      </c>
      <c r="C15" s="5"/>
      <c r="D15" s="5" t="s">
        <v>14</v>
      </c>
      <c r="G15" s="5"/>
      <c r="H15" s="5" t="s">
        <v>14</v>
      </c>
    </row>
    <row r="16" spans="1:9" ht="25.5" x14ac:dyDescent="0.2">
      <c r="A16" s="1" t="s">
        <v>9</v>
      </c>
      <c r="C16" s="6"/>
      <c r="D16" s="44">
        <v>1</v>
      </c>
      <c r="E16" s="15" t="str">
        <f>IF(C16=1,"",IF(C16=2,"","must be 1 or 2"))</f>
        <v>must be 1 or 2</v>
      </c>
      <c r="G16" s="6"/>
      <c r="H16" s="44"/>
      <c r="I16" s="15" t="str">
        <f>IF(G16=1,"",IF(G16=2,"","must be 1 or 2"))</f>
        <v>must be 1 or 2</v>
      </c>
    </row>
    <row r="17" spans="1:9" x14ac:dyDescent="0.2">
      <c r="A17" s="1"/>
    </row>
    <row r="18" spans="1:9" ht="14.25" x14ac:dyDescent="0.2">
      <c r="A18" s="1" t="s">
        <v>10</v>
      </c>
      <c r="C18" s="3"/>
      <c r="D18" s="7" t="s">
        <v>17</v>
      </c>
      <c r="G18" s="3"/>
      <c r="H18" s="7" t="s">
        <v>17</v>
      </c>
    </row>
    <row r="19" spans="1:9" x14ac:dyDescent="0.2">
      <c r="A19" s="1"/>
    </row>
    <row r="20" spans="1:9" ht="25.5" x14ac:dyDescent="0.2">
      <c r="A20" s="1" t="s">
        <v>11</v>
      </c>
      <c r="C20" s="6"/>
      <c r="D20" s="6" t="s">
        <v>15</v>
      </c>
      <c r="G20" s="6"/>
      <c r="H20" s="6" t="s">
        <v>15</v>
      </c>
    </row>
    <row r="23" spans="1:9" x14ac:dyDescent="0.2">
      <c r="A23" t="s">
        <v>12</v>
      </c>
      <c r="C23" s="3" t="str">
        <f>IF('calculations alloy'!C31=0,"",'calculations alloy'!C31)</f>
        <v/>
      </c>
      <c r="D23" s="2" t="s">
        <v>16</v>
      </c>
      <c r="E23" s="15" t="str">
        <f>IF('data sheet alloy'!C23=0,"",'calculations alloy'!E31)</f>
        <v/>
      </c>
      <c r="F23" s="15"/>
      <c r="G23" s="3" t="str">
        <f>IF('calculations alloy'!G31=0,"",'calculations alloy'!G31)</f>
        <v/>
      </c>
      <c r="H23" s="2" t="s">
        <v>16</v>
      </c>
      <c r="I23" s="15" t="str">
        <f>IF('data sheet alloy'!G23=0,"",'calculations alloy'!I31)</f>
        <v/>
      </c>
    </row>
    <row r="25" spans="1:9" x14ac:dyDescent="0.2">
      <c r="A25" t="s">
        <v>48</v>
      </c>
      <c r="C25" s="3"/>
      <c r="D25" s="2" t="s">
        <v>16</v>
      </c>
      <c r="E25" s="15" t="str">
        <f>'calculation check alloy'!E388</f>
        <v/>
      </c>
    </row>
    <row r="27" spans="1:9" x14ac:dyDescent="0.2">
      <c r="A27" s="34" t="s">
        <v>110</v>
      </c>
      <c r="C27" t="str">
        <f>IF('propagation of error'!C17="complete worksheet","complete propagation of error worksheet",'propagation of error'!C17)</f>
        <v>complete propagation of error worksheet</v>
      </c>
    </row>
    <row r="28" spans="1:9" x14ac:dyDescent="0.2">
      <c r="A28" s="34" t="s">
        <v>107</v>
      </c>
      <c r="C28" t="str">
        <f>IF(C25=0,"",'data sheet check'!C40)</f>
        <v/>
      </c>
    </row>
    <row r="29" spans="1:9" x14ac:dyDescent="0.2">
      <c r="A29" t="s">
        <v>108</v>
      </c>
      <c r="C29" t="str">
        <f>IF(C28=0,"",IF(C27="complete propagation of error worksheet","",C27+C28))</f>
        <v/>
      </c>
    </row>
    <row r="35" spans="3:3" x14ac:dyDescent="0.2">
      <c r="C35" s="47" t="e">
        <f>C27+C28</f>
        <v>#VALUE!</v>
      </c>
    </row>
  </sheetData>
  <sheetProtection algorithmName="SHA-512" hashValue="gzP2sqn4m1giE/cE5yz/82DCsUvnfxSwiDOkAcuWocJ3RNbAzW/zR3muT2wUZjbCfXfWfsw9GtLqLV41wZkLLQ==" saltValue="vOcCrYOf4Ncb+GAKkqfejg==" spinCount="100000" sheet="1" objects="1" scenarios="1" selectLockedCells="1"/>
  <customSheetViews>
    <customSheetView guid="{115C6F58-41E2-44C7-BF61-547172606B68}">
      <selection activeCell="B3" sqref="B3"/>
      <pageMargins left="0.75" right="0.75" top="1" bottom="1" header="0.5" footer="0.5"/>
      <pageSetup orientation="landscape" horizontalDpi="4294967292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landscape" horizontalDpi="4294967292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F3" sqref="F3"/>
    </sheetView>
  </sheetViews>
  <sheetFormatPr defaultRowHeight="12.75" x14ac:dyDescent="0.2"/>
  <cols>
    <col min="1" max="1" width="30.7109375" bestFit="1" customWidth="1"/>
    <col min="2" max="2" width="26.85546875" customWidth="1"/>
    <col min="3" max="3" width="11.140625" bestFit="1" customWidth="1"/>
    <col min="4" max="4" width="6.85546875" customWidth="1"/>
    <col min="5" max="5" width="8.5703125" bestFit="1" customWidth="1"/>
    <col min="8" max="8" width="7.28515625" customWidth="1"/>
    <col min="9" max="9" width="4.5703125" customWidth="1"/>
  </cols>
  <sheetData>
    <row r="1" spans="1:8" x14ac:dyDescent="0.2">
      <c r="A1" t="s">
        <v>0</v>
      </c>
    </row>
    <row r="3" spans="1:8" x14ac:dyDescent="0.2">
      <c r="A3" t="s">
        <v>66</v>
      </c>
      <c r="B3" s="38">
        <f>'data sheet alloy'!B3</f>
        <v>0</v>
      </c>
      <c r="E3" t="s">
        <v>1</v>
      </c>
      <c r="F3" t="e">
        <f>VLOOKUP($B$3,'unknowns alloy'!$A$1:$C$202,4,FALSE)</f>
        <v>#N/A</v>
      </c>
    </row>
    <row r="4" spans="1:8" x14ac:dyDescent="0.2">
      <c r="B4" s="39"/>
      <c r="C4" s="37">
        <f>'data sheet alloy'!C4</f>
        <v>0</v>
      </c>
    </row>
    <row r="6" spans="1:8" x14ac:dyDescent="0.2">
      <c r="C6" t="s">
        <v>2</v>
      </c>
      <c r="G6" t="s">
        <v>3</v>
      </c>
    </row>
    <row r="8" spans="1:8" x14ac:dyDescent="0.2">
      <c r="A8" s="1" t="s">
        <v>4</v>
      </c>
      <c r="C8" s="36">
        <f>'data sheet alloy'!C8</f>
        <v>0</v>
      </c>
      <c r="D8" s="4" t="s">
        <v>13</v>
      </c>
      <c r="G8" s="36">
        <f>'data sheet alloy'!G8</f>
        <v>0</v>
      </c>
      <c r="H8" s="4" t="s">
        <v>13</v>
      </c>
    </row>
    <row r="9" spans="1:8" x14ac:dyDescent="0.2">
      <c r="A9" s="1"/>
    </row>
    <row r="10" spans="1:8" x14ac:dyDescent="0.2">
      <c r="A10" s="1" t="s">
        <v>5</v>
      </c>
      <c r="C10" s="36">
        <f>'data sheet alloy'!C10</f>
        <v>0</v>
      </c>
      <c r="D10" s="3" t="s">
        <v>13</v>
      </c>
      <c r="G10" s="36">
        <f>'data sheet alloy'!G10</f>
        <v>0</v>
      </c>
      <c r="H10" s="3" t="s">
        <v>13</v>
      </c>
    </row>
    <row r="11" spans="1:8" x14ac:dyDescent="0.2">
      <c r="A11" s="1" t="s">
        <v>6</v>
      </c>
      <c r="C11" s="36">
        <f>'data sheet alloy'!C11</f>
        <v>0</v>
      </c>
      <c r="D11" s="3" t="s">
        <v>13</v>
      </c>
      <c r="G11" s="36">
        <f>'data sheet alloy'!G11</f>
        <v>0</v>
      </c>
      <c r="H11" s="3" t="s">
        <v>13</v>
      </c>
    </row>
    <row r="12" spans="1:8" x14ac:dyDescent="0.2">
      <c r="A12" s="1"/>
    </row>
    <row r="13" spans="1:8" x14ac:dyDescent="0.2">
      <c r="A13" s="1" t="s">
        <v>7</v>
      </c>
      <c r="C13" s="36">
        <f>'data sheet alloy'!C13</f>
        <v>0</v>
      </c>
      <c r="D13" s="3" t="s">
        <v>15</v>
      </c>
      <c r="G13" s="36">
        <f>'data sheet alloy'!G13</f>
        <v>0</v>
      </c>
      <c r="H13" s="3" t="s">
        <v>15</v>
      </c>
    </row>
    <row r="14" spans="1:8" x14ac:dyDescent="0.2">
      <c r="A14" s="1"/>
    </row>
    <row r="15" spans="1:8" ht="25.5" x14ac:dyDescent="0.2">
      <c r="A15" s="1" t="s">
        <v>8</v>
      </c>
      <c r="C15" s="36">
        <f>'data sheet alloy'!C15</f>
        <v>0</v>
      </c>
      <c r="D15" s="5" t="s">
        <v>14</v>
      </c>
      <c r="G15" s="36">
        <f>'data sheet alloy'!G15</f>
        <v>0</v>
      </c>
      <c r="H15" s="5" t="s">
        <v>14</v>
      </c>
    </row>
    <row r="16" spans="1:8" ht="25.5" x14ac:dyDescent="0.2">
      <c r="A16" s="1" t="s">
        <v>9</v>
      </c>
      <c r="C16" s="36">
        <f>'data sheet alloy'!C16</f>
        <v>0</v>
      </c>
      <c r="D16" s="6"/>
      <c r="G16" s="36">
        <f>'data sheet alloy'!G16</f>
        <v>0</v>
      </c>
      <c r="H16" s="6"/>
    </row>
    <row r="17" spans="1:10" x14ac:dyDescent="0.2">
      <c r="A17" s="1"/>
    </row>
    <row r="18" spans="1:10" ht="14.25" x14ac:dyDescent="0.2">
      <c r="A18" s="1" t="s">
        <v>10</v>
      </c>
      <c r="C18" s="36">
        <f>'data sheet alloy'!C18</f>
        <v>0</v>
      </c>
      <c r="D18" s="7" t="s">
        <v>17</v>
      </c>
      <c r="G18" s="36">
        <f>'data sheet alloy'!G18</f>
        <v>0</v>
      </c>
      <c r="H18" s="7" t="s">
        <v>17</v>
      </c>
    </row>
    <row r="19" spans="1:10" x14ac:dyDescent="0.2">
      <c r="A19" s="1"/>
    </row>
    <row r="20" spans="1:10" ht="25.5" x14ac:dyDescent="0.2">
      <c r="A20" s="1" t="s">
        <v>11</v>
      </c>
      <c r="C20" s="36">
        <f>'data sheet alloy'!C20</f>
        <v>0</v>
      </c>
      <c r="D20" s="6" t="s">
        <v>15</v>
      </c>
      <c r="G20" s="36">
        <f>'data sheet alloy'!G20</f>
        <v>0</v>
      </c>
      <c r="H20" s="6" t="s">
        <v>15</v>
      </c>
    </row>
    <row r="23" spans="1:10" x14ac:dyDescent="0.2">
      <c r="A23" t="s">
        <v>12</v>
      </c>
      <c r="C23" s="36" t="str">
        <f>'data sheet alloy'!C23</f>
        <v/>
      </c>
      <c r="D23" s="2" t="s">
        <v>16</v>
      </c>
      <c r="E23" s="15" t="str">
        <f>'calculation check alloy'!E381</f>
        <v/>
      </c>
      <c r="F23" s="15"/>
      <c r="G23" s="36" t="str">
        <f>'data sheet alloy'!G23</f>
        <v/>
      </c>
      <c r="H23" s="2" t="s">
        <v>16</v>
      </c>
      <c r="I23" s="15" t="str">
        <f>'calculation check alloy'!I381</f>
        <v/>
      </c>
    </row>
    <row r="24" spans="1:10" x14ac:dyDescent="0.2">
      <c r="A24" s="14" t="s">
        <v>24</v>
      </c>
      <c r="B24" s="15"/>
      <c r="C24" s="16" t="e">
        <f>'calculation check alloy'!C84</f>
        <v>#VALUE!</v>
      </c>
      <c r="D24" s="16"/>
      <c r="E24" s="55" t="e">
        <f>'calculation check alloy'!C382</f>
        <v>#VALUE!</v>
      </c>
      <c r="F24" s="16"/>
      <c r="G24" s="16" t="e">
        <f>'calculation check alloy'!G84</f>
        <v>#VALUE!</v>
      </c>
      <c r="H24" s="16"/>
      <c r="J24" s="55" t="e">
        <f>'calculation check alloy'!G382</f>
        <v>#VALUE!</v>
      </c>
    </row>
    <row r="25" spans="1:10" x14ac:dyDescent="0.2">
      <c r="A25" s="14" t="s">
        <v>25</v>
      </c>
      <c r="B25" s="15"/>
      <c r="C25" s="16" t="e">
        <f>ABS(C24-C23)</f>
        <v>#VALUE!</v>
      </c>
      <c r="D25" s="16"/>
      <c r="E25" s="55" t="e">
        <f>'calculation check alloy'!C383</f>
        <v>#VALUE!</v>
      </c>
      <c r="F25" s="16"/>
      <c r="G25" s="16" t="e">
        <f>ABS(G24-G23)</f>
        <v>#VALUE!</v>
      </c>
      <c r="H25" s="16"/>
      <c r="J25" s="55" t="e">
        <f>'calculation check alloy'!G383</f>
        <v>#VALUE!</v>
      </c>
    </row>
    <row r="26" spans="1:10" x14ac:dyDescent="0.2">
      <c r="A26" s="14" t="s">
        <v>26</v>
      </c>
      <c r="B26" s="15"/>
      <c r="C26" s="16" t="e">
        <f>ABS(C25*100/C24)</f>
        <v>#VALUE!</v>
      </c>
      <c r="D26" s="16"/>
      <c r="E26" s="55" t="e">
        <f>'calculation check alloy'!C384</f>
        <v>#VALUE!</v>
      </c>
      <c r="F26" s="16"/>
      <c r="G26" s="16" t="e">
        <f>ABS(G25*100/G24)</f>
        <v>#VALUE!</v>
      </c>
      <c r="H26" s="16"/>
      <c r="J26" s="55" t="e">
        <f>'calculation check alloy'!G384</f>
        <v>#VALUE!</v>
      </c>
    </row>
    <row r="28" spans="1:10" x14ac:dyDescent="0.2">
      <c r="A28" t="s">
        <v>48</v>
      </c>
      <c r="C28" s="36">
        <f>'data sheet alloy'!C25</f>
        <v>0</v>
      </c>
      <c r="D28" s="2" t="s">
        <v>16</v>
      </c>
      <c r="E28" s="15" t="str">
        <f>'calculation check alloy'!E388</f>
        <v/>
      </c>
    </row>
    <row r="29" spans="1:10" x14ac:dyDescent="0.2">
      <c r="A29" s="14" t="s">
        <v>24</v>
      </c>
      <c r="B29" s="15"/>
      <c r="C29" s="16" t="e">
        <f>AVERAGE(C24,G24)</f>
        <v>#VALUE!</v>
      </c>
      <c r="E29" s="55" t="e">
        <f>'calculation check alloy'!C389</f>
        <v>#VALUE!</v>
      </c>
    </row>
    <row r="30" spans="1:10" x14ac:dyDescent="0.2">
      <c r="A30" s="14" t="s">
        <v>25</v>
      </c>
      <c r="B30" s="15"/>
      <c r="C30" s="16" t="e">
        <f>ABS(C29-C28)</f>
        <v>#VALUE!</v>
      </c>
      <c r="E30" s="55" t="e">
        <f>'calculation check alloy'!C390</f>
        <v>#VALUE!</v>
      </c>
    </row>
    <row r="31" spans="1:10" x14ac:dyDescent="0.2">
      <c r="A31" s="14" t="s">
        <v>26</v>
      </c>
      <c r="B31" s="15"/>
      <c r="C31" s="16" t="e">
        <f>ABS(C30*100/C29)</f>
        <v>#VALUE!</v>
      </c>
      <c r="E31" s="55" t="e">
        <f>'calculation check alloy'!C391</f>
        <v>#VALUE!</v>
      </c>
    </row>
    <row r="33" spans="1:7" x14ac:dyDescent="0.2">
      <c r="A33" s="15" t="s">
        <v>50</v>
      </c>
      <c r="B33" s="15" t="s">
        <v>68</v>
      </c>
      <c r="C33" s="47" t="e">
        <f>VLOOKUP($B$3,'unknowns alloy'!$A$4:$C$510,3,FALSE)</f>
        <v>#N/A</v>
      </c>
      <c r="G33" s="47" t="e">
        <f>VLOOKUP($B$3,'unknowns alloy'!$A$214:$C$414,3,FALSE)</f>
        <v>#N/A</v>
      </c>
    </row>
    <row r="34" spans="1:7" x14ac:dyDescent="0.2">
      <c r="A34" t="s">
        <v>64</v>
      </c>
      <c r="C34" s="34" t="e">
        <f>(ABS(C33-E29)/C33)*100</f>
        <v>#N/A</v>
      </c>
      <c r="G34" s="47" t="e">
        <f>(ABS(G33-C29)/G33)*100</f>
        <v>#N/A</v>
      </c>
    </row>
    <row r="36" spans="1:7" x14ac:dyDescent="0.2">
      <c r="A36" s="47" t="s">
        <v>71</v>
      </c>
      <c r="B36" s="47"/>
      <c r="C36" s="47" t="e">
        <f>C33*1.1</f>
        <v>#N/A</v>
      </c>
    </row>
    <row r="38" spans="1:7" x14ac:dyDescent="0.2">
      <c r="A38" s="34"/>
      <c r="B38" s="34"/>
      <c r="C38" s="35"/>
    </row>
    <row r="40" spans="1:7" x14ac:dyDescent="0.2">
      <c r="A40" t="s">
        <v>49</v>
      </c>
      <c r="C40" t="e">
        <f>IF('calculation check alloy'!C396&lt;2,"35+ amazing",C47)</f>
        <v>#VALUE!</v>
      </c>
    </row>
    <row r="46" spans="1:7" x14ac:dyDescent="0.2">
      <c r="A46" s="15" t="s">
        <v>51</v>
      </c>
      <c r="B46" s="15" t="s">
        <v>52</v>
      </c>
      <c r="C46" s="15"/>
    </row>
    <row r="47" spans="1:7" x14ac:dyDescent="0.2">
      <c r="A47" s="15">
        <v>30</v>
      </c>
      <c r="B47" s="15">
        <v>1</v>
      </c>
      <c r="C47" s="15" t="e">
        <f>IF($C$34&lt;B47,A47,C48)</f>
        <v>#N/A</v>
      </c>
    </row>
    <row r="48" spans="1:7" x14ac:dyDescent="0.2">
      <c r="A48" s="15">
        <v>29</v>
      </c>
      <c r="B48" s="15">
        <v>2</v>
      </c>
      <c r="C48" s="15" t="e">
        <f t="shared" ref="C48:C60" si="0">IF($C$34&lt;B48,A48,C49)</f>
        <v>#N/A</v>
      </c>
    </row>
    <row r="49" spans="1:3" x14ac:dyDescent="0.2">
      <c r="A49" s="15">
        <v>28</v>
      </c>
      <c r="B49" s="15">
        <v>3</v>
      </c>
      <c r="C49" s="15" t="e">
        <f t="shared" si="0"/>
        <v>#N/A</v>
      </c>
    </row>
    <row r="50" spans="1:3" x14ac:dyDescent="0.2">
      <c r="A50" s="15">
        <v>27</v>
      </c>
      <c r="B50" s="15">
        <v>4</v>
      </c>
      <c r="C50" s="15" t="e">
        <f t="shared" si="0"/>
        <v>#N/A</v>
      </c>
    </row>
    <row r="51" spans="1:3" x14ac:dyDescent="0.2">
      <c r="A51" s="15">
        <v>26</v>
      </c>
      <c r="B51" s="15">
        <v>5</v>
      </c>
      <c r="C51" s="15" t="e">
        <f t="shared" si="0"/>
        <v>#N/A</v>
      </c>
    </row>
    <row r="52" spans="1:3" x14ac:dyDescent="0.2">
      <c r="A52" s="15">
        <v>25</v>
      </c>
      <c r="B52" s="15">
        <v>6</v>
      </c>
      <c r="C52" s="15" t="e">
        <f t="shared" si="0"/>
        <v>#N/A</v>
      </c>
    </row>
    <row r="53" spans="1:3" x14ac:dyDescent="0.2">
      <c r="A53" s="15">
        <v>24</v>
      </c>
      <c r="B53" s="15">
        <v>7</v>
      </c>
      <c r="C53" s="15" t="e">
        <f t="shared" si="0"/>
        <v>#N/A</v>
      </c>
    </row>
    <row r="54" spans="1:3" x14ac:dyDescent="0.2">
      <c r="A54" s="15">
        <v>23</v>
      </c>
      <c r="B54" s="15">
        <v>8</v>
      </c>
      <c r="C54" s="15" t="e">
        <f t="shared" si="0"/>
        <v>#N/A</v>
      </c>
    </row>
    <row r="55" spans="1:3" x14ac:dyDescent="0.2">
      <c r="A55" s="15">
        <v>22</v>
      </c>
      <c r="B55" s="15">
        <v>9</v>
      </c>
      <c r="C55" s="15" t="e">
        <f t="shared" si="0"/>
        <v>#N/A</v>
      </c>
    </row>
    <row r="56" spans="1:3" x14ac:dyDescent="0.2">
      <c r="A56" s="15">
        <v>21</v>
      </c>
      <c r="B56" s="15">
        <v>10</v>
      </c>
      <c r="C56" s="15" t="e">
        <f t="shared" si="0"/>
        <v>#N/A</v>
      </c>
    </row>
    <row r="57" spans="1:3" x14ac:dyDescent="0.2">
      <c r="A57" s="15">
        <v>20</v>
      </c>
      <c r="B57" s="15">
        <v>11</v>
      </c>
      <c r="C57" s="15" t="e">
        <f t="shared" si="0"/>
        <v>#N/A</v>
      </c>
    </row>
    <row r="58" spans="1:3" x14ac:dyDescent="0.2">
      <c r="A58" s="15">
        <v>19</v>
      </c>
      <c r="B58" s="15">
        <v>12</v>
      </c>
      <c r="C58" s="15" t="e">
        <f t="shared" si="0"/>
        <v>#N/A</v>
      </c>
    </row>
    <row r="59" spans="1:3" x14ac:dyDescent="0.2">
      <c r="A59" s="15">
        <v>18</v>
      </c>
      <c r="B59" s="15">
        <v>13</v>
      </c>
      <c r="C59" s="15" t="e">
        <f t="shared" si="0"/>
        <v>#N/A</v>
      </c>
    </row>
    <row r="60" spans="1:3" x14ac:dyDescent="0.2">
      <c r="A60" s="15">
        <v>17</v>
      </c>
      <c r="B60" s="15">
        <v>14</v>
      </c>
      <c r="C60" s="15" t="e">
        <f t="shared" si="0"/>
        <v>#N/A</v>
      </c>
    </row>
    <row r="61" spans="1:3" x14ac:dyDescent="0.2">
      <c r="A61" s="15">
        <v>16</v>
      </c>
      <c r="B61" s="15">
        <v>15</v>
      </c>
      <c r="C61" s="15" t="e">
        <f>IF($C$34&lt;B61,A61,A62)</f>
        <v>#N/A</v>
      </c>
    </row>
    <row r="62" spans="1:3" x14ac:dyDescent="0.2">
      <c r="A62" s="15">
        <v>16</v>
      </c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8" x14ac:dyDescent="0.2">
      <c r="A65" s="15"/>
      <c r="B65" s="15"/>
      <c r="C65" s="15"/>
      <c r="D65" s="15"/>
      <c r="E65" s="15"/>
      <c r="F65" s="15"/>
      <c r="G65" s="15"/>
      <c r="H65" s="15"/>
    </row>
    <row r="66" spans="1:8" x14ac:dyDescent="0.2">
      <c r="A66" s="15"/>
      <c r="D66" s="15"/>
      <c r="E66" s="15"/>
      <c r="F66" s="15"/>
      <c r="G66" s="15"/>
      <c r="H66" s="15"/>
    </row>
    <row r="67" spans="1:8" x14ac:dyDescent="0.2">
      <c r="A67" s="15"/>
      <c r="D67" s="15"/>
      <c r="E67" s="15"/>
      <c r="F67" s="15"/>
      <c r="G67" s="15"/>
      <c r="H67" s="15"/>
    </row>
    <row r="68" spans="1:8" x14ac:dyDescent="0.2">
      <c r="A68" s="15"/>
      <c r="D68" s="15"/>
      <c r="E68" s="15"/>
      <c r="F68" s="15"/>
      <c r="G68" s="15"/>
      <c r="H68" s="15"/>
    </row>
    <row r="69" spans="1:8" x14ac:dyDescent="0.2">
      <c r="A69" s="15"/>
      <c r="D69" s="15"/>
      <c r="E69" s="15"/>
      <c r="F69" s="15"/>
      <c r="G69" s="15"/>
      <c r="H69" s="15"/>
    </row>
    <row r="70" spans="1:8" x14ac:dyDescent="0.2">
      <c r="A70" s="15"/>
      <c r="D70" s="15"/>
      <c r="E70" s="15"/>
      <c r="F70" s="15"/>
      <c r="G70" s="15"/>
      <c r="H70" s="15"/>
    </row>
    <row r="71" spans="1:8" x14ac:dyDescent="0.2">
      <c r="A71" s="15"/>
      <c r="D71" s="15"/>
      <c r="E71" s="15"/>
      <c r="F71" s="15"/>
      <c r="G71" s="15"/>
      <c r="H71" s="15"/>
    </row>
    <row r="72" spans="1:8" x14ac:dyDescent="0.2">
      <c r="A72" s="15"/>
      <c r="D72" s="15"/>
      <c r="E72" s="15"/>
      <c r="F72" s="15"/>
      <c r="G72" s="15"/>
      <c r="H72" s="15"/>
    </row>
    <row r="73" spans="1:8" x14ac:dyDescent="0.2">
      <c r="A73" s="15"/>
      <c r="D73" s="15"/>
      <c r="E73" s="15"/>
      <c r="F73" s="15"/>
      <c r="G73" s="15"/>
      <c r="H73" s="15"/>
    </row>
    <row r="74" spans="1:8" x14ac:dyDescent="0.2">
      <c r="A74" s="15"/>
      <c r="D74" s="15"/>
      <c r="E74" s="15"/>
      <c r="F74" s="15"/>
      <c r="G74" s="15"/>
      <c r="H74" s="15"/>
    </row>
    <row r="75" spans="1:8" x14ac:dyDescent="0.2">
      <c r="A75" s="15"/>
      <c r="D75" s="15"/>
      <c r="E75" s="15"/>
      <c r="F75" s="15"/>
      <c r="G75" s="15"/>
      <c r="H75" s="15"/>
    </row>
    <row r="76" spans="1:8" x14ac:dyDescent="0.2">
      <c r="A76" s="15"/>
      <c r="D76" s="15"/>
      <c r="E76" s="15"/>
      <c r="F76" s="15"/>
      <c r="G76" s="15"/>
      <c r="H76" s="15"/>
    </row>
    <row r="77" spans="1:8" x14ac:dyDescent="0.2">
      <c r="A77" s="15"/>
      <c r="D77" s="15"/>
      <c r="E77" s="15"/>
      <c r="F77" s="15"/>
      <c r="G77" s="15"/>
      <c r="H77" s="15"/>
    </row>
    <row r="78" spans="1:8" x14ac:dyDescent="0.2">
      <c r="A78" s="15"/>
      <c r="D78" s="15"/>
      <c r="E78" s="15"/>
      <c r="F78" s="15"/>
      <c r="G78" s="15"/>
      <c r="H78" s="15"/>
    </row>
    <row r="79" spans="1:8" x14ac:dyDescent="0.2">
      <c r="A79" s="15"/>
      <c r="D79" s="15"/>
      <c r="E79" s="15"/>
      <c r="F79" s="15"/>
      <c r="G79" s="15"/>
      <c r="H79" s="15"/>
    </row>
    <row r="80" spans="1:8" x14ac:dyDescent="0.2">
      <c r="A80" s="15"/>
      <c r="D80" s="15"/>
      <c r="E80" s="15"/>
      <c r="F80" s="15"/>
      <c r="G80" s="15"/>
      <c r="H80" s="15"/>
    </row>
    <row r="81" spans="1:8" x14ac:dyDescent="0.2">
      <c r="A81" s="15"/>
      <c r="D81" s="15"/>
      <c r="E81" s="15"/>
      <c r="F81" s="15"/>
      <c r="G81" s="15"/>
      <c r="H81" s="15"/>
    </row>
    <row r="82" spans="1:8" x14ac:dyDescent="0.2">
      <c r="A82" s="15"/>
      <c r="D82" s="15"/>
      <c r="E82" s="15"/>
      <c r="F82" s="15"/>
      <c r="G82" s="15"/>
      <c r="H82" s="15"/>
    </row>
    <row r="83" spans="1:8" x14ac:dyDescent="0.2">
      <c r="A83" s="15"/>
      <c r="D83" s="15"/>
      <c r="E83" s="15"/>
      <c r="F83" s="15"/>
      <c r="G83" s="15"/>
      <c r="H83" s="15"/>
    </row>
    <row r="84" spans="1:8" x14ac:dyDescent="0.2">
      <c r="A84" s="15"/>
      <c r="D84" s="15"/>
      <c r="E84" s="15"/>
      <c r="F84" s="15"/>
      <c r="G84" s="15"/>
      <c r="H84" s="15"/>
    </row>
    <row r="85" spans="1:8" x14ac:dyDescent="0.2">
      <c r="A85" s="15"/>
      <c r="D85" s="15"/>
      <c r="E85" s="15"/>
      <c r="F85" s="15"/>
      <c r="G85" s="15"/>
      <c r="H85" s="15"/>
    </row>
    <row r="86" spans="1:8" x14ac:dyDescent="0.2">
      <c r="A86" s="15"/>
      <c r="B86" s="15"/>
      <c r="C86" s="15"/>
      <c r="D86" s="15"/>
      <c r="E86" s="15"/>
      <c r="F86" s="15"/>
      <c r="G86" s="15"/>
      <c r="H86" s="15"/>
    </row>
    <row r="87" spans="1:8" x14ac:dyDescent="0.2">
      <c r="A87" s="15"/>
      <c r="B87" s="15"/>
      <c r="C87" s="15"/>
      <c r="D87" s="15"/>
      <c r="E87" s="15"/>
      <c r="F87" s="15"/>
      <c r="G87" s="15"/>
      <c r="H87" s="15"/>
    </row>
    <row r="88" spans="1:8" x14ac:dyDescent="0.2">
      <c r="A88" s="15"/>
      <c r="B88" s="15"/>
      <c r="C88" s="15"/>
      <c r="D88" s="15"/>
      <c r="E88" s="15"/>
      <c r="F88" s="15"/>
      <c r="G88" s="15"/>
      <c r="H88" s="15"/>
    </row>
    <row r="89" spans="1:8" x14ac:dyDescent="0.2">
      <c r="A89" s="15"/>
      <c r="B89" s="15"/>
      <c r="C89" s="15"/>
      <c r="D89" s="15"/>
      <c r="E89" s="15"/>
      <c r="F89" s="15"/>
      <c r="G89" s="15"/>
      <c r="H89" s="15"/>
    </row>
    <row r="90" spans="1:8" x14ac:dyDescent="0.2">
      <c r="A90" s="15"/>
      <c r="B90" s="15"/>
      <c r="C90" s="15"/>
      <c r="D90" s="15"/>
      <c r="E90" s="15"/>
      <c r="F90" s="15"/>
      <c r="G90" s="15"/>
      <c r="H90" s="15"/>
    </row>
    <row r="91" spans="1:8" x14ac:dyDescent="0.2">
      <c r="A91" s="15"/>
      <c r="B91" s="15"/>
      <c r="C91" s="15"/>
      <c r="D91" s="15"/>
      <c r="E91" s="15"/>
      <c r="F91" s="15"/>
      <c r="G91" s="15"/>
      <c r="H91" s="15"/>
    </row>
    <row r="92" spans="1:8" x14ac:dyDescent="0.2">
      <c r="A92" s="15"/>
      <c r="B92" s="15"/>
      <c r="C92" s="15"/>
      <c r="D92" s="15"/>
      <c r="E92" s="15"/>
      <c r="F92" s="15"/>
      <c r="G92" s="15"/>
      <c r="H92" s="15"/>
    </row>
    <row r="93" spans="1:8" x14ac:dyDescent="0.2">
      <c r="A93" s="15"/>
      <c r="B93" s="15"/>
      <c r="C93" s="15"/>
      <c r="D93" s="15"/>
      <c r="E93" s="15"/>
      <c r="F93" s="15"/>
      <c r="G93" s="15"/>
      <c r="H93" s="15"/>
    </row>
    <row r="94" spans="1:8" x14ac:dyDescent="0.2">
      <c r="A94" s="15"/>
      <c r="B94" s="15"/>
      <c r="C94" s="15"/>
      <c r="D94" s="15"/>
      <c r="E94" s="15"/>
      <c r="F94" s="15"/>
      <c r="G94" s="15"/>
      <c r="H94" s="15"/>
    </row>
    <row r="95" spans="1:8" x14ac:dyDescent="0.2">
      <c r="A95" s="15"/>
      <c r="B95" s="15"/>
      <c r="C95" s="15"/>
      <c r="D95" s="15"/>
      <c r="E95" s="15"/>
      <c r="F95" s="15"/>
      <c r="G95" s="15"/>
      <c r="H95" s="15"/>
    </row>
    <row r="96" spans="1:8" x14ac:dyDescent="0.2">
      <c r="A96" s="15"/>
      <c r="B96" s="15"/>
      <c r="C96" s="15"/>
      <c r="D96" s="15"/>
      <c r="E96" s="15"/>
      <c r="F96" s="15"/>
      <c r="G96" s="15"/>
      <c r="H96" s="15"/>
    </row>
    <row r="97" spans="1:8" x14ac:dyDescent="0.2">
      <c r="A97" s="15"/>
      <c r="B97" s="15"/>
      <c r="C97" s="15"/>
      <c r="D97" s="15"/>
      <c r="E97" s="15"/>
      <c r="F97" s="15"/>
      <c r="G97" s="15"/>
      <c r="H97" s="15"/>
    </row>
    <row r="98" spans="1:8" x14ac:dyDescent="0.2">
      <c r="A98" s="15"/>
      <c r="B98" s="15"/>
      <c r="C98" s="15"/>
      <c r="D98" s="15"/>
      <c r="E98" s="15"/>
      <c r="F98" s="15"/>
      <c r="G98" s="15"/>
      <c r="H98" s="15"/>
    </row>
    <row r="99" spans="1:8" x14ac:dyDescent="0.2">
      <c r="A99" s="15"/>
      <c r="B99" s="15"/>
      <c r="C99" s="15"/>
      <c r="D99" s="15"/>
      <c r="E99" s="15"/>
      <c r="F99" s="15"/>
      <c r="G99" s="15"/>
      <c r="H99" s="15"/>
    </row>
    <row r="100" spans="1:8" x14ac:dyDescent="0.2">
      <c r="A100" s="15"/>
      <c r="B100" s="15"/>
      <c r="C100" s="15"/>
      <c r="D100" s="15"/>
      <c r="E100" s="15"/>
      <c r="F100" s="15"/>
      <c r="G100" s="15"/>
      <c r="H100" s="15"/>
    </row>
    <row r="101" spans="1:8" x14ac:dyDescent="0.2">
      <c r="A101" s="15"/>
      <c r="B101" s="15"/>
      <c r="C101" s="15"/>
      <c r="D101" s="15"/>
      <c r="E101" s="15"/>
      <c r="F101" s="15"/>
      <c r="G101" s="15"/>
      <c r="H101" s="15"/>
    </row>
    <row r="102" spans="1:8" x14ac:dyDescent="0.2">
      <c r="A102" s="15"/>
      <c r="B102" s="15"/>
      <c r="C102" s="15"/>
      <c r="D102" s="15"/>
      <c r="E102" s="15"/>
      <c r="F102" s="15"/>
      <c r="G102" s="15"/>
      <c r="H102" s="15"/>
    </row>
    <row r="103" spans="1:8" x14ac:dyDescent="0.2">
      <c r="A103" s="15"/>
      <c r="B103" s="15"/>
      <c r="C103" s="15"/>
      <c r="D103" s="15"/>
      <c r="E103" s="15"/>
      <c r="F103" s="15"/>
      <c r="G103" s="15"/>
      <c r="H103" s="15"/>
    </row>
    <row r="104" spans="1:8" x14ac:dyDescent="0.2">
      <c r="A104" s="15"/>
      <c r="B104" s="15"/>
      <c r="C104" s="15"/>
      <c r="D104" s="15"/>
      <c r="E104" s="15"/>
      <c r="F104" s="15"/>
      <c r="G104" s="15"/>
      <c r="H104" s="15"/>
    </row>
    <row r="105" spans="1:8" x14ac:dyDescent="0.2">
      <c r="A105" s="15"/>
      <c r="B105" s="15"/>
      <c r="C105" s="15"/>
      <c r="D105" s="15"/>
      <c r="E105" s="15"/>
      <c r="F105" s="15"/>
      <c r="G105" s="15"/>
      <c r="H105" s="15"/>
    </row>
    <row r="106" spans="1:8" x14ac:dyDescent="0.2">
      <c r="A106" s="15"/>
      <c r="B106" s="15"/>
      <c r="C106" s="15"/>
      <c r="D106" s="15"/>
      <c r="E106" s="15"/>
      <c r="F106" s="15"/>
      <c r="G106" s="15"/>
      <c r="H106" s="15"/>
    </row>
    <row r="107" spans="1:8" x14ac:dyDescent="0.2">
      <c r="A107" s="15"/>
      <c r="B107" s="15"/>
      <c r="C107" s="15"/>
      <c r="D107" s="15"/>
      <c r="E107" s="15"/>
      <c r="F107" s="15"/>
      <c r="G107" s="15"/>
      <c r="H107" s="15"/>
    </row>
    <row r="108" spans="1:8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x14ac:dyDescent="0.2">
      <c r="D109" s="15"/>
    </row>
  </sheetData>
  <customSheetViews>
    <customSheetView guid="{115C6F58-41E2-44C7-BF61-547172606B68}" state="hidden" topLeftCell="A3">
      <selection activeCell="B9" sqref="B9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opLeftCell="A19" workbookViewId="0">
      <selection activeCell="C24" sqref="C24"/>
    </sheetView>
  </sheetViews>
  <sheetFormatPr defaultRowHeight="12.75" x14ac:dyDescent="0.2"/>
  <cols>
    <col min="1" max="1" width="17.28515625" customWidth="1"/>
    <col min="2" max="2" width="2.5703125" customWidth="1"/>
    <col min="4" max="4" width="10.42578125" customWidth="1"/>
    <col min="5" max="6" width="3.140625" customWidth="1"/>
    <col min="9" max="9" width="3" customWidth="1"/>
    <col min="10" max="10" width="3.42578125" customWidth="1"/>
    <col min="11" max="11" width="19.28515625" customWidth="1"/>
  </cols>
  <sheetData>
    <row r="3" spans="1:9" x14ac:dyDescent="0.2">
      <c r="C3" t="s">
        <v>2</v>
      </c>
      <c r="G3" t="s">
        <v>3</v>
      </c>
    </row>
    <row r="4" spans="1:9" x14ac:dyDescent="0.2">
      <c r="A4" s="1" t="s">
        <v>4</v>
      </c>
      <c r="C4" s="45">
        <f>'data sheet alloy'!C8</f>
        <v>0</v>
      </c>
      <c r="D4" t="s">
        <v>13</v>
      </c>
      <c r="G4" s="9">
        <f>'data sheet alloy'!G8</f>
        <v>0</v>
      </c>
      <c r="H4" t="s">
        <v>13</v>
      </c>
    </row>
    <row r="5" spans="1:9" x14ac:dyDescent="0.2">
      <c r="A5" s="1"/>
    </row>
    <row r="6" spans="1:9" ht="25.5" x14ac:dyDescent="0.2">
      <c r="A6" s="1" t="s">
        <v>5</v>
      </c>
      <c r="C6" s="10">
        <f>'data sheet alloy'!C10</f>
        <v>0</v>
      </c>
      <c r="D6" t="s">
        <v>13</v>
      </c>
      <c r="G6" s="10">
        <f>'data sheet alloy'!G10</f>
        <v>0</v>
      </c>
      <c r="H6" t="s">
        <v>13</v>
      </c>
    </row>
    <row r="7" spans="1:9" ht="25.5" x14ac:dyDescent="0.2">
      <c r="A7" s="1" t="s">
        <v>6</v>
      </c>
      <c r="C7" s="10">
        <f>'data sheet alloy'!C11</f>
        <v>0</v>
      </c>
      <c r="D7" t="s">
        <v>13</v>
      </c>
      <c r="G7" s="10">
        <f>'data sheet alloy'!G11</f>
        <v>0</v>
      </c>
      <c r="H7" t="s">
        <v>13</v>
      </c>
    </row>
    <row r="8" spans="1:9" ht="25.5" x14ac:dyDescent="0.2">
      <c r="A8" s="1" t="s">
        <v>18</v>
      </c>
      <c r="C8" s="3"/>
      <c r="D8" s="2" t="s">
        <v>13</v>
      </c>
      <c r="E8" s="15" t="str">
        <f>'calculation check alloy'!E8</f>
        <v/>
      </c>
      <c r="F8" s="15"/>
      <c r="G8" s="3"/>
      <c r="H8" s="2" t="s">
        <v>13</v>
      </c>
      <c r="I8" s="15" t="str">
        <f>'calculation check alloy'!I8</f>
        <v/>
      </c>
    </row>
    <row r="9" spans="1:9" x14ac:dyDescent="0.2">
      <c r="A9" s="1" t="s">
        <v>20</v>
      </c>
      <c r="C9" s="13"/>
      <c r="D9" s="2" t="s">
        <v>21</v>
      </c>
      <c r="E9" s="15" t="str">
        <f>'calculation check alloy'!E12</f>
        <v/>
      </c>
      <c r="G9" s="13"/>
      <c r="H9" s="2" t="s">
        <v>21</v>
      </c>
      <c r="I9" s="15" t="str">
        <f>'calculation check alloy'!I12</f>
        <v/>
      </c>
    </row>
    <row r="10" spans="1:9" x14ac:dyDescent="0.2">
      <c r="A10" s="1"/>
      <c r="I10" s="15"/>
    </row>
    <row r="11" spans="1:9" ht="25.5" x14ac:dyDescent="0.2">
      <c r="A11" s="1" t="s">
        <v>19</v>
      </c>
      <c r="C11" s="19"/>
      <c r="D11" s="18" t="s">
        <v>22</v>
      </c>
      <c r="E11" s="15" t="str">
        <f>'calculation check alloy'!E17</f>
        <v/>
      </c>
      <c r="G11" s="19"/>
      <c r="H11" s="18" t="s">
        <v>22</v>
      </c>
      <c r="I11" s="15" t="str">
        <f>'calculation check alloy'!I17</f>
        <v/>
      </c>
    </row>
    <row r="12" spans="1:9" x14ac:dyDescent="0.2">
      <c r="A12" s="1"/>
    </row>
    <row r="13" spans="1:9" ht="25.5" x14ac:dyDescent="0.2">
      <c r="A13" s="1" t="s">
        <v>7</v>
      </c>
      <c r="C13" s="10">
        <f>'data sheet alloy'!C13</f>
        <v>0</v>
      </c>
      <c r="D13" t="s">
        <v>15</v>
      </c>
      <c r="G13" s="10">
        <f>'data sheet alloy'!G13</f>
        <v>0</v>
      </c>
      <c r="H13" t="s">
        <v>15</v>
      </c>
    </row>
    <row r="14" spans="1:9" x14ac:dyDescent="0.2">
      <c r="A14" s="1"/>
    </row>
    <row r="15" spans="1:9" ht="38.25" x14ac:dyDescent="0.2">
      <c r="A15" s="1" t="s">
        <v>8</v>
      </c>
      <c r="C15" s="11">
        <f>'data sheet alloy'!C15</f>
        <v>0</v>
      </c>
      <c r="D15" t="s">
        <v>14</v>
      </c>
      <c r="G15" s="11">
        <f>'data sheet alloy'!G15</f>
        <v>0</v>
      </c>
      <c r="H15" t="s">
        <v>14</v>
      </c>
    </row>
    <row r="16" spans="1:9" ht="51" x14ac:dyDescent="0.2">
      <c r="A16" s="1" t="s">
        <v>9</v>
      </c>
      <c r="C16" s="12">
        <f>'data sheet alloy'!C16</f>
        <v>0</v>
      </c>
      <c r="D16" t="str">
        <f>IF(C16=1,"",IF(C16=2,"","must be 1 or 2"))</f>
        <v>must be 1 or 2</v>
      </c>
      <c r="G16" s="12">
        <f>'data sheet alloy'!G16</f>
        <v>0</v>
      </c>
    </row>
    <row r="17" spans="1:11" ht="38.25" x14ac:dyDescent="0.2">
      <c r="A17" s="1" t="s">
        <v>23</v>
      </c>
      <c r="C17" s="3"/>
      <c r="D17" s="2" t="s">
        <v>15</v>
      </c>
      <c r="E17" s="15" t="str">
        <f>'calculation check alloy'!E26</f>
        <v/>
      </c>
      <c r="F17" s="43" t="str">
        <f>'calculation check alloy'!F26</f>
        <v/>
      </c>
      <c r="G17" s="3"/>
      <c r="H17" s="2" t="s">
        <v>15</v>
      </c>
      <c r="I17" s="15" t="str">
        <f>'calculation check alloy'!I26</f>
        <v/>
      </c>
      <c r="J17" s="43" t="str">
        <f>'calculation check alloy'!J26</f>
        <v/>
      </c>
      <c r="K17" s="42" t="s">
        <v>67</v>
      </c>
    </row>
    <row r="18" spans="1:11" x14ac:dyDescent="0.2">
      <c r="A18" s="1"/>
    </row>
    <row r="19" spans="1:11" ht="25.5" x14ac:dyDescent="0.2">
      <c r="A19" s="1" t="s">
        <v>10</v>
      </c>
      <c r="C19" s="10">
        <f>'data sheet alloy'!C18</f>
        <v>0</v>
      </c>
      <c r="D19" s="8" t="s">
        <v>17</v>
      </c>
      <c r="G19" s="10">
        <f>'data sheet alloy'!G18</f>
        <v>0</v>
      </c>
      <c r="H19" s="8" t="s">
        <v>17</v>
      </c>
    </row>
    <row r="20" spans="1:11" ht="25.5" x14ac:dyDescent="0.2">
      <c r="A20" s="1" t="s">
        <v>10</v>
      </c>
      <c r="C20" s="20"/>
      <c r="D20" s="21" t="s">
        <v>27</v>
      </c>
      <c r="E20" s="15" t="str">
        <f>'calculation check alloy'!E32</f>
        <v/>
      </c>
      <c r="G20" s="20"/>
      <c r="H20" s="21" t="s">
        <v>27</v>
      </c>
      <c r="I20" s="15" t="str">
        <f>'calculation check alloy'!I32</f>
        <v/>
      </c>
    </row>
    <row r="21" spans="1:11" x14ac:dyDescent="0.2">
      <c r="A21" s="1"/>
    </row>
    <row r="22" spans="1:11" ht="38.25" x14ac:dyDescent="0.2">
      <c r="A22" s="1" t="s">
        <v>11</v>
      </c>
      <c r="C22" s="49">
        <f>'data sheet alloy'!C20</f>
        <v>0</v>
      </c>
      <c r="D22" s="22" t="s">
        <v>15</v>
      </c>
      <c r="E22" s="22"/>
      <c r="F22" s="22"/>
      <c r="G22" s="49">
        <f>'data sheet alloy'!G20</f>
        <v>0</v>
      </c>
      <c r="H22" s="22" t="s">
        <v>15</v>
      </c>
    </row>
    <row r="24" spans="1:11" ht="15.75" x14ac:dyDescent="0.3">
      <c r="A24" t="s">
        <v>55</v>
      </c>
      <c r="C24" s="20"/>
      <c r="D24" s="18" t="s">
        <v>15</v>
      </c>
      <c r="E24" s="15" t="str">
        <f>'calculation check alloy'!E39</f>
        <v/>
      </c>
      <c r="G24" s="20"/>
      <c r="H24" s="18" t="s">
        <v>15</v>
      </c>
      <c r="I24" s="15" t="str">
        <f>'calculation check alloy'!I39</f>
        <v/>
      </c>
    </row>
    <row r="25" spans="1:11" x14ac:dyDescent="0.2">
      <c r="A25" t="s">
        <v>28</v>
      </c>
      <c r="C25" s="23"/>
      <c r="D25" s="18" t="s">
        <v>29</v>
      </c>
      <c r="E25" s="15" t="str">
        <f>'calculation check alloy'!E44</f>
        <v/>
      </c>
      <c r="F25" s="22"/>
    </row>
    <row r="26" spans="1:11" ht="15.75" x14ac:dyDescent="0.3">
      <c r="A26" t="s">
        <v>30</v>
      </c>
      <c r="C26" s="74"/>
      <c r="D26" s="18" t="s">
        <v>31</v>
      </c>
      <c r="E26" s="15" t="str">
        <f>'calculation check alloy'!E49</f>
        <v/>
      </c>
      <c r="G26" s="24"/>
      <c r="H26" s="18" t="s">
        <v>31</v>
      </c>
      <c r="I26" s="15" t="str">
        <f>'calculation check alloy'!I49</f>
        <v/>
      </c>
    </row>
    <row r="28" spans="1:11" x14ac:dyDescent="0.2">
      <c r="A28" t="s">
        <v>32</v>
      </c>
      <c r="C28" s="30"/>
      <c r="D28" s="2" t="s">
        <v>31</v>
      </c>
      <c r="E28" s="15" t="str">
        <f>'calculation check alloy'!E54</f>
        <v/>
      </c>
      <c r="G28" s="30"/>
      <c r="H28" s="2" t="s">
        <v>31</v>
      </c>
      <c r="I28" s="15" t="str">
        <f>'calculation check alloy'!I54</f>
        <v/>
      </c>
    </row>
    <row r="29" spans="1:11" x14ac:dyDescent="0.2">
      <c r="A29" t="s">
        <v>46</v>
      </c>
      <c r="C29" s="30"/>
      <c r="D29" s="2" t="s">
        <v>13</v>
      </c>
      <c r="E29" s="15" t="str">
        <f>'calculation check alloy'!E77</f>
        <v/>
      </c>
      <c r="G29" s="30"/>
      <c r="H29" s="2" t="s">
        <v>13</v>
      </c>
      <c r="I29" s="15" t="str">
        <f>'calculation check alloy'!I77</f>
        <v/>
      </c>
    </row>
    <row r="31" spans="1:11" ht="15" x14ac:dyDescent="0.2">
      <c r="A31" t="s">
        <v>47</v>
      </c>
      <c r="C31" s="3"/>
      <c r="D31" s="2" t="s">
        <v>16</v>
      </c>
      <c r="E31" s="48" t="str">
        <f>'calculation check alloy'!E83</f>
        <v/>
      </c>
      <c r="G31" s="3"/>
      <c r="H31" s="2" t="s">
        <v>16</v>
      </c>
      <c r="I31" s="48" t="str">
        <f>'calculation check alloy'!I83</f>
        <v/>
      </c>
    </row>
  </sheetData>
  <sheetProtection algorithmName="SHA-512" hashValue="TCCqr4upPGjdTsEUQ6xRD2zwGy7U0bunCdZ2IVxlZK27SmbolrlECgphgt1qFZRU2lizvD1owc3V68qYZgqZjg==" saltValue="wdvHDtEWbPVlX2wnmPaMLg==" spinCount="100000" sheet="1" objects="1" scenarios="1"/>
  <customSheetViews>
    <customSheetView guid="{115C6F58-41E2-44C7-BF61-547172606B68}">
      <selection activeCell="K19" sqref="K19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9"/>
  <sheetViews>
    <sheetView workbookViewId="0"/>
  </sheetViews>
  <sheetFormatPr defaultRowHeight="12.75" x14ac:dyDescent="0.2"/>
  <cols>
    <col min="1" max="1" width="17.28515625" customWidth="1"/>
    <col min="4" max="4" width="10.42578125" customWidth="1"/>
    <col min="5" max="5" width="3.140625" customWidth="1"/>
    <col min="9" max="9" width="9.7109375" customWidth="1"/>
  </cols>
  <sheetData>
    <row r="3" spans="1:9" x14ac:dyDescent="0.2">
      <c r="C3" t="s">
        <v>2</v>
      </c>
      <c r="G3" t="s">
        <v>3</v>
      </c>
    </row>
    <row r="4" spans="1:9" x14ac:dyDescent="0.2">
      <c r="A4" s="1" t="s">
        <v>4</v>
      </c>
      <c r="C4" s="9">
        <f>'data sheet alloy'!C8</f>
        <v>0</v>
      </c>
      <c r="D4" t="s">
        <v>13</v>
      </c>
      <c r="G4" s="9">
        <f>'data sheet alloy'!G8</f>
        <v>0</v>
      </c>
      <c r="H4" t="s">
        <v>13</v>
      </c>
    </row>
    <row r="5" spans="1:9" x14ac:dyDescent="0.2">
      <c r="A5" s="1"/>
    </row>
    <row r="6" spans="1:9" ht="25.5" x14ac:dyDescent="0.2">
      <c r="A6" s="1" t="s">
        <v>5</v>
      </c>
      <c r="C6" s="10">
        <f>'data sheet alloy'!C10</f>
        <v>0</v>
      </c>
      <c r="D6" t="s">
        <v>13</v>
      </c>
      <c r="G6" s="10">
        <f>'data sheet alloy'!G10</f>
        <v>0</v>
      </c>
      <c r="H6" t="s">
        <v>13</v>
      </c>
    </row>
    <row r="7" spans="1:9" ht="25.5" x14ac:dyDescent="0.2">
      <c r="A7" s="1" t="s">
        <v>6</v>
      </c>
      <c r="C7" s="10">
        <f>'data sheet alloy'!C11</f>
        <v>0</v>
      </c>
      <c r="D7" t="s">
        <v>13</v>
      </c>
      <c r="G7" s="10">
        <f>'data sheet alloy'!G11</f>
        <v>0</v>
      </c>
      <c r="H7" t="s">
        <v>13</v>
      </c>
    </row>
    <row r="8" spans="1:9" ht="25.5" x14ac:dyDescent="0.2">
      <c r="A8" s="1" t="s">
        <v>18</v>
      </c>
      <c r="C8" s="3">
        <f>'calculations alloy'!C8</f>
        <v>0</v>
      </c>
      <c r="D8" s="2" t="s">
        <v>13</v>
      </c>
      <c r="E8" s="15" t="str">
        <f>E306</f>
        <v/>
      </c>
      <c r="F8" s="15"/>
      <c r="G8" s="3">
        <f>'calculations alloy'!G8</f>
        <v>0</v>
      </c>
      <c r="H8" s="2" t="s">
        <v>13</v>
      </c>
      <c r="I8" s="15" t="str">
        <f>I306</f>
        <v/>
      </c>
    </row>
    <row r="9" spans="1:9" x14ac:dyDescent="0.2">
      <c r="A9" s="14" t="s">
        <v>24</v>
      </c>
      <c r="B9" s="15"/>
      <c r="C9" s="16">
        <f>(C6-C7)*1.1</f>
        <v>0</v>
      </c>
      <c r="D9" s="16"/>
      <c r="E9" s="16"/>
      <c r="F9" s="16"/>
      <c r="G9" s="16">
        <f>(G6-G7)*1.07</f>
        <v>0</v>
      </c>
      <c r="H9" s="16"/>
    </row>
    <row r="10" spans="1:9" ht="25.5" x14ac:dyDescent="0.2">
      <c r="A10" s="14" t="s">
        <v>25</v>
      </c>
      <c r="B10" s="15"/>
      <c r="C10" s="16">
        <f>ABS(C9-C8)</f>
        <v>0</v>
      </c>
      <c r="D10" s="16"/>
      <c r="E10" s="16"/>
      <c r="F10" s="16"/>
      <c r="G10" s="16">
        <f>ABS(G9-G8)</f>
        <v>0</v>
      </c>
      <c r="H10" s="16"/>
    </row>
    <row r="11" spans="1:9" x14ac:dyDescent="0.2">
      <c r="A11" s="14" t="s">
        <v>26</v>
      </c>
      <c r="B11" s="15"/>
      <c r="C11" s="16" t="e">
        <f>ABS(C10*100/C9)</f>
        <v>#DIV/0!</v>
      </c>
      <c r="D11" s="16"/>
      <c r="E11" s="16"/>
      <c r="F11" s="16"/>
      <c r="G11" s="16" t="e">
        <f>ABS(G10*100/G9)</f>
        <v>#DIV/0!</v>
      </c>
      <c r="H11" s="16"/>
    </row>
    <row r="12" spans="1:9" x14ac:dyDescent="0.2">
      <c r="A12" s="1" t="s">
        <v>20</v>
      </c>
      <c r="C12" s="3">
        <f>'calculations alloy'!C9</f>
        <v>0</v>
      </c>
      <c r="D12" s="2" t="s">
        <v>21</v>
      </c>
      <c r="E12" s="15" t="str">
        <f>E310</f>
        <v/>
      </c>
      <c r="G12" s="3">
        <f>'calculations alloy'!G9</f>
        <v>0</v>
      </c>
      <c r="H12" s="2" t="s">
        <v>21</v>
      </c>
      <c r="I12" s="15" t="str">
        <f>I310</f>
        <v/>
      </c>
    </row>
    <row r="13" spans="1:9" x14ac:dyDescent="0.2">
      <c r="A13" s="14" t="s">
        <v>24</v>
      </c>
      <c r="B13" s="15"/>
      <c r="C13" s="16">
        <v>1</v>
      </c>
      <c r="D13" s="16"/>
      <c r="E13" s="16"/>
      <c r="F13" s="16"/>
      <c r="G13" s="16">
        <v>1</v>
      </c>
      <c r="H13" s="17"/>
      <c r="I13" s="15"/>
    </row>
    <row r="14" spans="1:9" ht="25.5" x14ac:dyDescent="0.2">
      <c r="A14" s="14" t="s">
        <v>25</v>
      </c>
      <c r="B14" s="15"/>
      <c r="C14" s="16">
        <f>ABS(C13-C12)</f>
        <v>1</v>
      </c>
      <c r="D14" s="16"/>
      <c r="E14" s="16"/>
      <c r="F14" s="16"/>
      <c r="G14" s="16">
        <f>ABS(G13-G12)</f>
        <v>1</v>
      </c>
      <c r="H14" s="17"/>
      <c r="I14" s="15"/>
    </row>
    <row r="15" spans="1:9" x14ac:dyDescent="0.2">
      <c r="A15" s="14" t="s">
        <v>26</v>
      </c>
      <c r="B15" s="15"/>
      <c r="C15" s="16">
        <f>ABS(C14*100/C13)</f>
        <v>100</v>
      </c>
      <c r="D15" s="16"/>
      <c r="E15" s="16"/>
      <c r="F15" s="16"/>
      <c r="G15" s="16">
        <f>ABS(G14*100/G13)</f>
        <v>100</v>
      </c>
      <c r="H15" s="17"/>
      <c r="I15" s="15"/>
    </row>
    <row r="16" spans="1:9" x14ac:dyDescent="0.2">
      <c r="A16" s="1"/>
      <c r="I16" s="15"/>
    </row>
    <row r="17" spans="1:10" ht="25.5" x14ac:dyDescent="0.2">
      <c r="A17" s="1" t="s">
        <v>19</v>
      </c>
      <c r="C17" s="3">
        <f>'calculations alloy'!C11</f>
        <v>0</v>
      </c>
      <c r="D17" s="18" t="s">
        <v>22</v>
      </c>
      <c r="E17" s="15" t="str">
        <f>E315</f>
        <v/>
      </c>
      <c r="G17" s="3">
        <f>'calculations alloy'!G11</f>
        <v>0</v>
      </c>
      <c r="H17" s="18" t="s">
        <v>22</v>
      </c>
      <c r="I17" s="15" t="str">
        <f>I315</f>
        <v/>
      </c>
    </row>
    <row r="18" spans="1:10" x14ac:dyDescent="0.2">
      <c r="A18" s="14" t="s">
        <v>24</v>
      </c>
      <c r="B18" s="15"/>
      <c r="C18" s="16" t="e">
        <f>C9*0.001/C12</f>
        <v>#DIV/0!</v>
      </c>
      <c r="D18" s="16"/>
      <c r="E18" s="16"/>
      <c r="F18" s="16"/>
      <c r="G18" s="16" t="e">
        <f>G9*0.001/G12</f>
        <v>#DIV/0!</v>
      </c>
      <c r="H18" s="17"/>
    </row>
    <row r="19" spans="1:10" ht="25.5" x14ac:dyDescent="0.2">
      <c r="A19" s="14" t="s">
        <v>25</v>
      </c>
      <c r="B19" s="15"/>
      <c r="C19" s="16" t="e">
        <f>ABS(C18-C17)</f>
        <v>#DIV/0!</v>
      </c>
      <c r="D19" s="16"/>
      <c r="E19" s="16"/>
      <c r="F19" s="16"/>
      <c r="G19" s="16" t="e">
        <f>ABS(G18-G17)</f>
        <v>#DIV/0!</v>
      </c>
      <c r="H19" s="17"/>
    </row>
    <row r="20" spans="1:10" x14ac:dyDescent="0.2">
      <c r="A20" s="14" t="s">
        <v>26</v>
      </c>
      <c r="B20" s="15"/>
      <c r="C20" s="16" t="e">
        <f>ABS(C19*100/C18)</f>
        <v>#DIV/0!</v>
      </c>
      <c r="D20" s="16"/>
      <c r="E20" s="16"/>
      <c r="F20" s="16"/>
      <c r="G20" s="16" t="e">
        <f>ABS(G19*100/G18)</f>
        <v>#DIV/0!</v>
      </c>
      <c r="H20" s="17"/>
    </row>
    <row r="21" spans="1:10" x14ac:dyDescent="0.2">
      <c r="A21" s="1"/>
    </row>
    <row r="22" spans="1:10" ht="25.5" x14ac:dyDescent="0.2">
      <c r="A22" s="1" t="s">
        <v>7</v>
      </c>
      <c r="C22" s="10">
        <f>'data sheet alloy'!C13</f>
        <v>0</v>
      </c>
      <c r="D22" t="s">
        <v>15</v>
      </c>
      <c r="G22" s="10">
        <f>'data sheet alloy'!G13</f>
        <v>0</v>
      </c>
      <c r="H22" t="s">
        <v>15</v>
      </c>
    </row>
    <row r="23" spans="1:10" x14ac:dyDescent="0.2">
      <c r="A23" s="1"/>
    </row>
    <row r="24" spans="1:10" ht="38.25" x14ac:dyDescent="0.2">
      <c r="A24" s="1" t="s">
        <v>8</v>
      </c>
      <c r="C24" s="11">
        <f>'data sheet alloy'!C15</f>
        <v>0</v>
      </c>
      <c r="D24" t="s">
        <v>14</v>
      </c>
      <c r="G24" s="11">
        <f>'data sheet alloy'!G15</f>
        <v>0</v>
      </c>
      <c r="H24" t="s">
        <v>14</v>
      </c>
    </row>
    <row r="25" spans="1:10" ht="51" x14ac:dyDescent="0.2">
      <c r="A25" s="1" t="s">
        <v>9</v>
      </c>
      <c r="C25" s="12">
        <f>'data sheet alloy'!C16</f>
        <v>0</v>
      </c>
      <c r="G25" s="12">
        <f>'data sheet alloy'!G16</f>
        <v>0</v>
      </c>
    </row>
    <row r="26" spans="1:10" ht="25.5" x14ac:dyDescent="0.2">
      <c r="A26" s="1" t="s">
        <v>23</v>
      </c>
      <c r="C26" s="3">
        <f>'calculations alloy'!C17</f>
        <v>0</v>
      </c>
      <c r="D26" s="2" t="s">
        <v>15</v>
      </c>
      <c r="E26" s="15" t="str">
        <f>E324</f>
        <v/>
      </c>
      <c r="F26" t="str">
        <f>IF(C25=0,"",IF(C25=1,IF(C22&gt;C26,"","xx"),IF(C25=2,IF(C22&lt;C26,"","xx"))))</f>
        <v/>
      </c>
      <c r="G26" s="3">
        <f>'calculations alloy'!G17</f>
        <v>0</v>
      </c>
      <c r="H26" s="2" t="s">
        <v>15</v>
      </c>
      <c r="I26" s="15" t="str">
        <f>I324</f>
        <v/>
      </c>
      <c r="J26" t="str">
        <f>IF(G25=0,"",IF(G25=1,IF(G22&gt;G26,"","xx"),IF(G25=2,IF(G22&lt;G26,"","xx"))))</f>
        <v/>
      </c>
    </row>
    <row r="27" spans="1:10" x14ac:dyDescent="0.2">
      <c r="A27" s="14" t="s">
        <v>24</v>
      </c>
      <c r="B27" s="15"/>
      <c r="C27" s="16" t="str">
        <f>IF(C25=1,C22-(C24*10/13.6),IF(C25=2,C22+(C24*10/13.6),"check data entry C16"))</f>
        <v>check data entry C16</v>
      </c>
      <c r="D27" s="16"/>
      <c r="E27" s="16"/>
      <c r="F27" s="16"/>
      <c r="G27" s="16" t="str">
        <f>IF(G25=1,G22-(G24*10/13.6),IF(G25=2,G22+(G24*10/13.6),"check data entry C16"))</f>
        <v>check data entry C16</v>
      </c>
    </row>
    <row r="28" spans="1:10" ht="25.5" x14ac:dyDescent="0.2">
      <c r="A28" s="14" t="s">
        <v>25</v>
      </c>
      <c r="B28" s="15"/>
      <c r="C28" s="16" t="e">
        <f>ABS(C27-C26)</f>
        <v>#VALUE!</v>
      </c>
      <c r="D28" s="16"/>
      <c r="E28" s="16"/>
      <c r="F28" s="16"/>
      <c r="G28" s="16" t="e">
        <f>ABS(G27-G26)</f>
        <v>#VALUE!</v>
      </c>
    </row>
    <row r="29" spans="1:10" x14ac:dyDescent="0.2">
      <c r="A29" s="14" t="s">
        <v>26</v>
      </c>
      <c r="B29" s="15"/>
      <c r="C29" s="16" t="e">
        <f>ABS(C28*100/C27)</f>
        <v>#VALUE!</v>
      </c>
      <c r="D29" s="16"/>
      <c r="E29" s="16"/>
      <c r="F29" s="16"/>
      <c r="G29" s="16" t="e">
        <f>ABS(G28*100/G27)</f>
        <v>#VALUE!</v>
      </c>
    </row>
    <row r="30" spans="1:10" x14ac:dyDescent="0.2">
      <c r="A30" s="1"/>
    </row>
    <row r="31" spans="1:10" ht="25.5" x14ac:dyDescent="0.2">
      <c r="A31" s="1" t="s">
        <v>10</v>
      </c>
      <c r="C31" s="10">
        <f>'data sheet alloy'!C18</f>
        <v>0</v>
      </c>
      <c r="D31" s="8" t="s">
        <v>17</v>
      </c>
      <c r="G31" s="10">
        <f>'data sheet alloy'!G18</f>
        <v>0</v>
      </c>
      <c r="H31" s="8" t="s">
        <v>17</v>
      </c>
    </row>
    <row r="32" spans="1:10" ht="25.5" x14ac:dyDescent="0.2">
      <c r="A32" s="1" t="s">
        <v>10</v>
      </c>
      <c r="C32" s="3">
        <f>'calculations alloy'!C20</f>
        <v>0</v>
      </c>
      <c r="D32" s="21" t="s">
        <v>27</v>
      </c>
      <c r="E32" s="15" t="str">
        <f>E330</f>
        <v/>
      </c>
      <c r="G32" s="3">
        <f>'calculations alloy'!G20</f>
        <v>0</v>
      </c>
      <c r="H32" s="21" t="s">
        <v>27</v>
      </c>
      <c r="I32" s="15" t="str">
        <f>I330</f>
        <v/>
      </c>
    </row>
    <row r="33" spans="1:9" ht="14.25" x14ac:dyDescent="0.2">
      <c r="A33" s="14" t="s">
        <v>24</v>
      </c>
      <c r="B33" s="15"/>
      <c r="C33" s="16">
        <f>C31+273.16</f>
        <v>273.16000000000003</v>
      </c>
      <c r="D33" s="16"/>
      <c r="E33" s="16"/>
      <c r="F33" s="16"/>
      <c r="G33" s="16">
        <f>G31+273.16</f>
        <v>273.16000000000003</v>
      </c>
      <c r="H33" s="8"/>
    </row>
    <row r="34" spans="1:9" ht="25.5" x14ac:dyDescent="0.2">
      <c r="A34" s="14" t="s">
        <v>25</v>
      </c>
      <c r="B34" s="15"/>
      <c r="C34" s="16">
        <f>ABS(C33-C32)</f>
        <v>273.16000000000003</v>
      </c>
      <c r="D34" s="16"/>
      <c r="E34" s="16"/>
      <c r="F34" s="16"/>
      <c r="G34" s="16">
        <f>ABS(G33-G32)</f>
        <v>273.16000000000003</v>
      </c>
      <c r="H34" s="8"/>
    </row>
    <row r="35" spans="1:9" ht="14.25" x14ac:dyDescent="0.2">
      <c r="A35" s="14" t="s">
        <v>26</v>
      </c>
      <c r="B35" s="15"/>
      <c r="C35" s="16">
        <f>ABS(C34*100/C33)</f>
        <v>100</v>
      </c>
      <c r="D35" s="16"/>
      <c r="E35" s="16"/>
      <c r="F35" s="16"/>
      <c r="G35" s="16">
        <f>ABS(G34*100/G33)</f>
        <v>100</v>
      </c>
      <c r="H35" s="8"/>
    </row>
    <row r="36" spans="1:9" x14ac:dyDescent="0.2">
      <c r="A36" s="1"/>
    </row>
    <row r="37" spans="1:9" ht="38.25" x14ac:dyDescent="0.2">
      <c r="A37" s="1" t="s">
        <v>11</v>
      </c>
      <c r="C37" s="32">
        <f>'data sheet alloy'!C20</f>
        <v>0</v>
      </c>
      <c r="D37" s="22" t="s">
        <v>15</v>
      </c>
      <c r="E37" s="22"/>
      <c r="F37" s="22"/>
      <c r="G37" s="32">
        <f>'data sheet alloy'!G20</f>
        <v>0</v>
      </c>
      <c r="H37" s="22" t="s">
        <v>15</v>
      </c>
    </row>
    <row r="39" spans="1:9" ht="15.75" x14ac:dyDescent="0.3">
      <c r="A39" t="s">
        <v>55</v>
      </c>
      <c r="C39" s="3">
        <f>'calculations alloy'!C24</f>
        <v>0</v>
      </c>
      <c r="D39" s="18" t="s">
        <v>15</v>
      </c>
      <c r="E39" s="15" t="str">
        <f>E337</f>
        <v/>
      </c>
      <c r="G39" s="3">
        <f>'calculations alloy'!G24</f>
        <v>0</v>
      </c>
      <c r="H39" s="18" t="s">
        <v>15</v>
      </c>
      <c r="I39" s="15" t="str">
        <f>I337</f>
        <v/>
      </c>
    </row>
    <row r="40" spans="1:9" x14ac:dyDescent="0.2">
      <c r="A40" s="14" t="s">
        <v>24</v>
      </c>
      <c r="B40" s="15"/>
      <c r="C40" s="16" t="e">
        <f>C27-C37</f>
        <v>#VALUE!</v>
      </c>
      <c r="D40" s="16"/>
      <c r="E40" s="16"/>
      <c r="F40" s="16"/>
      <c r="G40" s="16" t="e">
        <f>G27-G37</f>
        <v>#VALUE!</v>
      </c>
    </row>
    <row r="41" spans="1:9" ht="25.5" x14ac:dyDescent="0.2">
      <c r="A41" s="14" t="s">
        <v>25</v>
      </c>
      <c r="B41" s="15"/>
      <c r="C41" s="16" t="e">
        <f>ABS(C40-C39)</f>
        <v>#VALUE!</v>
      </c>
      <c r="D41" s="16"/>
      <c r="E41" s="16"/>
      <c r="F41" s="16"/>
      <c r="G41" s="16" t="e">
        <f>ABS(G40-G39)</f>
        <v>#VALUE!</v>
      </c>
    </row>
    <row r="42" spans="1:9" x14ac:dyDescent="0.2">
      <c r="A42" s="14" t="s">
        <v>26</v>
      </c>
      <c r="B42" s="15"/>
      <c r="C42" s="16" t="e">
        <f>ABS(C41*100/C40)</f>
        <v>#VALUE!</v>
      </c>
      <c r="D42" s="16"/>
      <c r="E42" s="16"/>
      <c r="F42" s="16"/>
      <c r="G42" s="16" t="e">
        <f>ABS(G41*100/G40)</f>
        <v>#VALUE!</v>
      </c>
    </row>
    <row r="44" spans="1:9" x14ac:dyDescent="0.2">
      <c r="A44" t="s">
        <v>28</v>
      </c>
      <c r="C44" s="3">
        <f>'calculations alloy'!C25</f>
        <v>0</v>
      </c>
      <c r="D44" s="18" t="s">
        <v>29</v>
      </c>
      <c r="E44" s="15" t="str">
        <f>E342</f>
        <v/>
      </c>
      <c r="F44" s="22"/>
    </row>
    <row r="45" spans="1:9" x14ac:dyDescent="0.2">
      <c r="A45" s="14" t="s">
        <v>24</v>
      </c>
      <c r="B45" s="15"/>
      <c r="C45" s="16">
        <f>0.0821*760</f>
        <v>62.396000000000008</v>
      </c>
    </row>
    <row r="46" spans="1:9" ht="25.5" x14ac:dyDescent="0.2">
      <c r="A46" s="14" t="s">
        <v>25</v>
      </c>
      <c r="B46" s="15"/>
      <c r="C46" s="16">
        <f>ABS(C45-C44)</f>
        <v>62.396000000000008</v>
      </c>
    </row>
    <row r="47" spans="1:9" x14ac:dyDescent="0.2">
      <c r="A47" s="14" t="s">
        <v>26</v>
      </c>
      <c r="B47" s="15"/>
      <c r="C47" s="16">
        <f>C46*100/C45</f>
        <v>100</v>
      </c>
    </row>
    <row r="49" spans="1:13" ht="15.75" x14ac:dyDescent="0.3">
      <c r="A49" t="s">
        <v>30</v>
      </c>
      <c r="C49" s="3">
        <f>'calculations alloy'!C26</f>
        <v>0</v>
      </c>
      <c r="D49" s="18" t="s">
        <v>31</v>
      </c>
      <c r="E49" s="15" t="str">
        <f>E347</f>
        <v/>
      </c>
      <c r="G49" s="3">
        <f>'calculations alloy'!G26</f>
        <v>0</v>
      </c>
      <c r="H49" s="18" t="s">
        <v>31</v>
      </c>
      <c r="I49" s="15" t="str">
        <f>I347</f>
        <v/>
      </c>
    </row>
    <row r="50" spans="1:13" x14ac:dyDescent="0.2">
      <c r="A50" s="14" t="s">
        <v>24</v>
      </c>
      <c r="B50" s="15"/>
      <c r="C50" s="33" t="e">
        <f>C40*C18/(C33*$C$45)</f>
        <v>#VALUE!</v>
      </c>
      <c r="D50" s="16"/>
      <c r="E50" s="16"/>
      <c r="F50" s="16"/>
      <c r="G50" s="33" t="e">
        <f>G40*G18/(G33*$C$45)</f>
        <v>#VALUE!</v>
      </c>
    </row>
    <row r="51" spans="1:13" ht="25.5" x14ac:dyDescent="0.2">
      <c r="A51" s="14" t="s">
        <v>25</v>
      </c>
      <c r="B51" s="15"/>
      <c r="C51" s="16" t="e">
        <f>ABS(C50-C49)</f>
        <v>#VALUE!</v>
      </c>
      <c r="D51" s="16"/>
      <c r="E51" s="16"/>
      <c r="F51" s="16"/>
      <c r="G51" s="16" t="e">
        <f>ABS(G50-G49)</f>
        <v>#VALUE!</v>
      </c>
    </row>
    <row r="52" spans="1:13" x14ac:dyDescent="0.2">
      <c r="A52" s="14" t="s">
        <v>26</v>
      </c>
      <c r="B52" s="15"/>
      <c r="C52" s="16" t="e">
        <f>ABS(C51*100/C50)</f>
        <v>#VALUE!</v>
      </c>
      <c r="D52" s="16"/>
      <c r="E52" s="16"/>
      <c r="F52" s="16"/>
      <c r="G52" s="16" t="e">
        <f>ABS(G51*100/G50)</f>
        <v>#VALUE!</v>
      </c>
    </row>
    <row r="54" spans="1:13" x14ac:dyDescent="0.2">
      <c r="A54" t="s">
        <v>32</v>
      </c>
      <c r="C54" s="3">
        <f>'calculations alloy'!C28</f>
        <v>0</v>
      </c>
      <c r="D54" s="2" t="s">
        <v>31</v>
      </c>
      <c r="E54" s="15" t="str">
        <f>E352</f>
        <v/>
      </c>
      <c r="G54" s="3">
        <f>'calculations alloy'!G28</f>
        <v>0</v>
      </c>
      <c r="H54" s="2" t="s">
        <v>31</v>
      </c>
      <c r="I54" s="15" t="str">
        <f>I352</f>
        <v/>
      </c>
    </row>
    <row r="56" spans="1:13" x14ac:dyDescent="0.2">
      <c r="A56" s="27" t="s">
        <v>33</v>
      </c>
    </row>
    <row r="57" spans="1:13" x14ac:dyDescent="0.2">
      <c r="A57" s="25" t="s">
        <v>39</v>
      </c>
      <c r="E57" s="15"/>
    </row>
    <row r="58" spans="1:13" x14ac:dyDescent="0.2">
      <c r="A58" s="27" t="s">
        <v>35</v>
      </c>
      <c r="B58" s="27"/>
      <c r="C58" s="27"/>
      <c r="D58" s="27"/>
      <c r="E58" s="27"/>
      <c r="F58" s="27"/>
      <c r="G58" s="27"/>
      <c r="H58" s="27"/>
      <c r="I58" s="27"/>
      <c r="J58" s="27" t="s">
        <v>44</v>
      </c>
      <c r="K58" s="27"/>
      <c r="L58" s="27"/>
      <c r="M58" s="27" t="s">
        <v>45</v>
      </c>
    </row>
    <row r="59" spans="1:13" x14ac:dyDescent="0.2">
      <c r="A59" s="27" t="s">
        <v>34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x14ac:dyDescent="0.2">
      <c r="A60" s="27" t="s">
        <v>57</v>
      </c>
      <c r="B60" s="27"/>
      <c r="C60" s="27"/>
      <c r="D60" s="27"/>
      <c r="E60" s="27"/>
      <c r="F60" s="27"/>
      <c r="G60" s="27"/>
      <c r="H60" s="27"/>
      <c r="I60" s="27" t="s">
        <v>36</v>
      </c>
      <c r="J60" s="28">
        <f>C4/26.98</f>
        <v>0</v>
      </c>
      <c r="K60" s="27"/>
      <c r="L60" s="27"/>
      <c r="M60" s="28">
        <f>G4/26.98</f>
        <v>0</v>
      </c>
    </row>
    <row r="61" spans="1:13" x14ac:dyDescent="0.2">
      <c r="A61" s="27" t="s">
        <v>58</v>
      </c>
      <c r="B61" s="27"/>
      <c r="C61" s="27"/>
      <c r="D61" s="27"/>
      <c r="E61" s="27"/>
      <c r="F61" s="27"/>
      <c r="G61" s="27"/>
      <c r="H61" s="27"/>
      <c r="I61" s="27" t="s">
        <v>37</v>
      </c>
      <c r="J61" s="27">
        <f>65.35/26.98</f>
        <v>2.4221645663454408</v>
      </c>
      <c r="K61" s="27"/>
      <c r="L61" s="27"/>
      <c r="M61" s="27">
        <f>65.35/26.98</f>
        <v>2.4221645663454408</v>
      </c>
    </row>
    <row r="62" spans="1:13" x14ac:dyDescent="0.2">
      <c r="A62" s="25" t="s">
        <v>40</v>
      </c>
    </row>
    <row r="63" spans="1:13" x14ac:dyDescent="0.2">
      <c r="A63" s="27" t="s">
        <v>38</v>
      </c>
      <c r="B63" s="27"/>
      <c r="C63" s="27"/>
      <c r="D63" s="27"/>
    </row>
    <row r="64" spans="1:13" x14ac:dyDescent="0.2">
      <c r="A64" s="27" t="s">
        <v>56</v>
      </c>
      <c r="B64" s="27"/>
      <c r="C64" s="27"/>
      <c r="D64" s="27"/>
    </row>
    <row r="66" spans="1:13" x14ac:dyDescent="0.2">
      <c r="A66" s="25" t="s">
        <v>41</v>
      </c>
    </row>
    <row r="67" spans="1:13" x14ac:dyDescent="0.2">
      <c r="A67" s="27" t="s">
        <v>59</v>
      </c>
      <c r="B67" s="27"/>
      <c r="C67" s="27"/>
      <c r="D67" s="27"/>
      <c r="E67" s="27"/>
      <c r="F67" s="27"/>
      <c r="G67" s="27"/>
      <c r="H67" s="27"/>
      <c r="I67" s="27" t="s">
        <v>44</v>
      </c>
      <c r="J67" s="27"/>
      <c r="L67" s="27" t="s">
        <v>45</v>
      </c>
      <c r="M67" s="27"/>
    </row>
    <row r="68" spans="1:13" x14ac:dyDescent="0.2">
      <c r="A68" s="27" t="s">
        <v>60</v>
      </c>
      <c r="B68" s="27"/>
      <c r="C68" s="27"/>
      <c r="D68" s="27"/>
      <c r="E68" s="27"/>
      <c r="F68" s="27"/>
      <c r="G68" s="27"/>
      <c r="H68" s="27"/>
      <c r="I68" s="27" t="s">
        <v>53</v>
      </c>
      <c r="J68" s="29">
        <f>J60*3/2</f>
        <v>0</v>
      </c>
      <c r="L68" s="27" t="s">
        <v>53</v>
      </c>
      <c r="M68" s="29">
        <f>M60*3/2</f>
        <v>0</v>
      </c>
    </row>
    <row r="69" spans="1:13" x14ac:dyDescent="0.2">
      <c r="A69" s="27" t="s">
        <v>61</v>
      </c>
      <c r="B69" s="27"/>
      <c r="C69" s="27"/>
      <c r="D69" s="27"/>
      <c r="E69" s="27"/>
      <c r="F69" s="27"/>
      <c r="G69" s="27"/>
      <c r="H69" s="27"/>
      <c r="I69" s="27" t="s">
        <v>54</v>
      </c>
      <c r="J69" s="27">
        <f>J61*3/2</f>
        <v>3.6332468495181613</v>
      </c>
      <c r="L69" s="27" t="s">
        <v>54</v>
      </c>
      <c r="M69" s="27">
        <f>M61*3/2</f>
        <v>3.6332468495181613</v>
      </c>
    </row>
    <row r="70" spans="1:13" x14ac:dyDescent="0.2">
      <c r="A70" s="27" t="s">
        <v>62</v>
      </c>
      <c r="B70" s="27"/>
      <c r="C70" s="27"/>
      <c r="D70" s="27"/>
      <c r="E70" s="27"/>
      <c r="F70" s="27"/>
      <c r="G70" s="27"/>
      <c r="H70" s="27"/>
      <c r="I70" s="27" t="s">
        <v>42</v>
      </c>
      <c r="J70" s="29" t="e">
        <f>C50-J68</f>
        <v>#VALUE!</v>
      </c>
      <c r="L70" s="27" t="s">
        <v>42</v>
      </c>
      <c r="M70" s="29" t="e">
        <f>G50-M68</f>
        <v>#VALUE!</v>
      </c>
    </row>
    <row r="71" spans="1:13" x14ac:dyDescent="0.2">
      <c r="A71" s="27" t="s">
        <v>63</v>
      </c>
      <c r="B71" s="27"/>
      <c r="C71" s="27"/>
      <c r="D71" s="27"/>
      <c r="E71" s="27"/>
      <c r="F71" s="27"/>
      <c r="G71" s="27"/>
      <c r="H71" s="27"/>
      <c r="I71" s="27" t="s">
        <v>43</v>
      </c>
      <c r="J71" s="29" t="e">
        <f>J70/(1-J69)</f>
        <v>#VALUE!</v>
      </c>
      <c r="L71" s="27" t="s">
        <v>43</v>
      </c>
      <c r="M71" s="29" t="e">
        <f>M70/(1-M69)</f>
        <v>#VALUE!</v>
      </c>
    </row>
    <row r="72" spans="1:13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3" x14ac:dyDescent="0.2">
      <c r="A73" s="14" t="s">
        <v>24</v>
      </c>
      <c r="B73" s="15"/>
      <c r="C73" s="26" t="e">
        <f>J71</f>
        <v>#VALUE!</v>
      </c>
      <c r="D73" s="15"/>
      <c r="E73" s="15"/>
      <c r="F73" s="15"/>
      <c r="G73" s="26" t="e">
        <f>M71</f>
        <v>#VALUE!</v>
      </c>
    </row>
    <row r="74" spans="1:13" ht="25.5" x14ac:dyDescent="0.2">
      <c r="A74" s="14" t="s">
        <v>25</v>
      </c>
      <c r="B74" s="15"/>
      <c r="C74" s="16" t="e">
        <f>ABS(C73-C54)</f>
        <v>#VALUE!</v>
      </c>
      <c r="D74" s="16"/>
      <c r="E74" s="16"/>
      <c r="F74" s="16"/>
      <c r="G74" s="16" t="e">
        <f>ABS(G73-G54)</f>
        <v>#VALUE!</v>
      </c>
    </row>
    <row r="75" spans="1:13" x14ac:dyDescent="0.2">
      <c r="A75" s="14" t="s">
        <v>26</v>
      </c>
      <c r="B75" s="15"/>
      <c r="C75" s="16" t="e">
        <f>ABS((C54-C73)*100/C73)</f>
        <v>#VALUE!</v>
      </c>
      <c r="D75" s="16"/>
      <c r="E75" s="16"/>
      <c r="F75" s="16"/>
      <c r="G75" s="16" t="e">
        <f>ABS((G54-G73)*100/G73)</f>
        <v>#VALUE!</v>
      </c>
    </row>
    <row r="76" spans="1:13" x14ac:dyDescent="0.2">
      <c r="C76" s="31"/>
    </row>
    <row r="77" spans="1:13" x14ac:dyDescent="0.2">
      <c r="A77" t="s">
        <v>46</v>
      </c>
      <c r="C77" s="3">
        <f>'calculations alloy'!C29</f>
        <v>0</v>
      </c>
      <c r="D77" s="2" t="s">
        <v>13</v>
      </c>
      <c r="E77" s="15" t="str">
        <f>E375</f>
        <v/>
      </c>
      <c r="G77" s="3">
        <f>'calculations alloy'!G29</f>
        <v>0</v>
      </c>
      <c r="H77" s="2" t="s">
        <v>13</v>
      </c>
      <c r="I77" s="15" t="str">
        <f>I375</f>
        <v/>
      </c>
    </row>
    <row r="78" spans="1:13" x14ac:dyDescent="0.2">
      <c r="A78" s="14" t="s">
        <v>24</v>
      </c>
      <c r="B78" s="15"/>
      <c r="C78" s="73" t="e">
        <f>C73*65.39</f>
        <v>#VALUE!</v>
      </c>
      <c r="D78" s="16"/>
      <c r="E78" s="16"/>
      <c r="F78" s="16"/>
      <c r="G78" s="73" t="e">
        <f>G73*65.39</f>
        <v>#VALUE!</v>
      </c>
    </row>
    <row r="79" spans="1:13" ht="25.5" x14ac:dyDescent="0.2">
      <c r="A79" s="14" t="s">
        <v>25</v>
      </c>
      <c r="B79" s="15"/>
      <c r="C79" s="16" t="e">
        <f>ABS(C78-C77)</f>
        <v>#VALUE!</v>
      </c>
      <c r="D79" s="16"/>
      <c r="E79" s="16"/>
      <c r="F79" s="16"/>
      <c r="G79" s="16" t="e">
        <f>ABS(G78-G77)</f>
        <v>#VALUE!</v>
      </c>
    </row>
    <row r="80" spans="1:13" x14ac:dyDescent="0.2">
      <c r="A80" s="14" t="s">
        <v>26</v>
      </c>
      <c r="B80" s="15"/>
      <c r="C80" s="16" t="e">
        <f>ABS(C79*100/C78)</f>
        <v>#VALUE!</v>
      </c>
      <c r="D80" s="16"/>
      <c r="E80" s="16"/>
      <c r="F80" s="16"/>
      <c r="G80" s="16" t="e">
        <f>ABS(G79*100/G78)</f>
        <v>#VALUE!</v>
      </c>
    </row>
    <row r="81" spans="1:25" x14ac:dyDescent="0.2">
      <c r="A81" s="14"/>
      <c r="B81" s="15"/>
      <c r="C81" s="16"/>
      <c r="D81" s="16"/>
      <c r="E81" s="16"/>
      <c r="F81" s="16"/>
      <c r="G81" s="16"/>
    </row>
    <row r="83" spans="1:25" x14ac:dyDescent="0.2">
      <c r="A83" t="s">
        <v>47</v>
      </c>
      <c r="C83" s="3">
        <f>'calculations alloy'!C31</f>
        <v>0</v>
      </c>
      <c r="D83" s="2" t="s">
        <v>16</v>
      </c>
      <c r="E83" s="15" t="str">
        <f>E381</f>
        <v/>
      </c>
      <c r="G83" s="3">
        <f>'calculations alloy'!G31</f>
        <v>0</v>
      </c>
      <c r="H83" s="2" t="s">
        <v>16</v>
      </c>
      <c r="I83" s="15" t="str">
        <f>I381</f>
        <v/>
      </c>
    </row>
    <row r="84" spans="1:25" x14ac:dyDescent="0.2">
      <c r="A84" s="14" t="s">
        <v>24</v>
      </c>
      <c r="B84" s="15"/>
      <c r="C84" s="16" t="e">
        <f>C78*100/C4</f>
        <v>#VALUE!</v>
      </c>
      <c r="D84" s="16"/>
      <c r="E84" s="16"/>
      <c r="F84" s="16"/>
      <c r="G84" s="16" t="e">
        <f>G78*100/G4</f>
        <v>#VALUE!</v>
      </c>
    </row>
    <row r="85" spans="1:25" ht="25.5" x14ac:dyDescent="0.2">
      <c r="A85" s="14" t="s">
        <v>25</v>
      </c>
      <c r="B85" s="15"/>
      <c r="C85" s="16" t="e">
        <f>ABS(C84-C83)</f>
        <v>#VALUE!</v>
      </c>
      <c r="D85" s="16"/>
      <c r="E85" s="16"/>
      <c r="F85" s="16"/>
      <c r="G85" s="16" t="e">
        <f>ABS(G84-G83)</f>
        <v>#VALUE!</v>
      </c>
    </row>
    <row r="86" spans="1:25" x14ac:dyDescent="0.2">
      <c r="A86" s="14" t="s">
        <v>26</v>
      </c>
      <c r="B86" s="15"/>
      <c r="C86" s="16" t="e">
        <f>ABS(C85*100/C84)</f>
        <v>#VALUE!</v>
      </c>
      <c r="D86" s="16"/>
      <c r="E86" s="16"/>
      <c r="F86" s="16"/>
      <c r="G86" s="16" t="e">
        <f>ABS(G85*100/G84)</f>
        <v>#VALUE!</v>
      </c>
    </row>
    <row r="88" spans="1:25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301" spans="1:8" hidden="1" x14ac:dyDescent="0.2">
      <c r="C301" t="s">
        <v>2</v>
      </c>
      <c r="G301" t="s">
        <v>3</v>
      </c>
    </row>
    <row r="302" spans="1:8" hidden="1" x14ac:dyDescent="0.2">
      <c r="A302" s="1" t="s">
        <v>4</v>
      </c>
      <c r="C302" s="9">
        <f>'data sheet alloy'!C8</f>
        <v>0</v>
      </c>
      <c r="D302" t="s">
        <v>13</v>
      </c>
      <c r="G302" s="9">
        <f>'data sheet alloy'!G8</f>
        <v>0</v>
      </c>
      <c r="H302" t="s">
        <v>13</v>
      </c>
    </row>
    <row r="303" spans="1:8" hidden="1" x14ac:dyDescent="0.2">
      <c r="A303" s="1"/>
    </row>
    <row r="304" spans="1:8" ht="25.5" hidden="1" x14ac:dyDescent="0.2">
      <c r="A304" s="1" t="s">
        <v>5</v>
      </c>
      <c r="C304" s="10">
        <f>'data sheet alloy'!C10</f>
        <v>0</v>
      </c>
      <c r="D304" t="s">
        <v>13</v>
      </c>
      <c r="G304" s="10">
        <f>'data sheet alloy'!G10</f>
        <v>0</v>
      </c>
      <c r="H304" t="s">
        <v>13</v>
      </c>
    </row>
    <row r="305" spans="1:9" ht="25.5" hidden="1" x14ac:dyDescent="0.2">
      <c r="A305" s="1" t="s">
        <v>6</v>
      </c>
      <c r="C305" s="10">
        <f>'data sheet alloy'!C11</f>
        <v>0</v>
      </c>
      <c r="D305" t="s">
        <v>13</v>
      </c>
      <c r="G305" s="10">
        <f>'data sheet alloy'!G11</f>
        <v>0</v>
      </c>
      <c r="H305" t="s">
        <v>13</v>
      </c>
    </row>
    <row r="306" spans="1:9" ht="25.5" hidden="1" x14ac:dyDescent="0.2">
      <c r="A306" s="1" t="s">
        <v>18</v>
      </c>
      <c r="C306" s="3">
        <f>'calculations alloy'!C8</f>
        <v>0</v>
      </c>
      <c r="D306" s="2" t="s">
        <v>13</v>
      </c>
      <c r="E306" s="15" t="str">
        <f>IF(C306=0,"",IF(C11&lt;0.3,"good",IF(C309&lt;2,"",IF(C309&gt;4,"X","close"))))</f>
        <v/>
      </c>
      <c r="F306" s="15"/>
      <c r="G306" s="3">
        <f>'calculations alloy'!G8</f>
        <v>0</v>
      </c>
      <c r="H306" s="2" t="s">
        <v>13</v>
      </c>
      <c r="I306" s="15" t="str">
        <f>IF(G306=0,"",IF(G11&lt;0.3,"good",IF(G309&lt;2,"",IF(G309&gt;4,"X","close"))))</f>
        <v/>
      </c>
    </row>
    <row r="307" spans="1:9" hidden="1" x14ac:dyDescent="0.2">
      <c r="A307" s="14" t="s">
        <v>24</v>
      </c>
      <c r="B307" s="15"/>
      <c r="C307" s="16">
        <f>C304-C305</f>
        <v>0</v>
      </c>
      <c r="D307" s="16"/>
      <c r="E307" s="16"/>
      <c r="F307" s="16"/>
      <c r="G307" s="16">
        <f>G304-G305</f>
        <v>0</v>
      </c>
      <c r="H307" s="16"/>
    </row>
    <row r="308" spans="1:9" ht="25.5" hidden="1" x14ac:dyDescent="0.2">
      <c r="A308" s="14" t="s">
        <v>25</v>
      </c>
      <c r="B308" s="15"/>
      <c r="C308" s="16">
        <f>ABS(C307-C306)</f>
        <v>0</v>
      </c>
      <c r="D308" s="16"/>
      <c r="E308" s="16"/>
      <c r="F308" s="16"/>
      <c r="G308" s="16">
        <f>ABS(G307-G306)</f>
        <v>0</v>
      </c>
      <c r="H308" s="16"/>
    </row>
    <row r="309" spans="1:9" hidden="1" x14ac:dyDescent="0.2">
      <c r="A309" s="14" t="s">
        <v>26</v>
      </c>
      <c r="B309" s="15"/>
      <c r="C309" s="16" t="e">
        <f>ABS(C308*100/C307)</f>
        <v>#DIV/0!</v>
      </c>
      <c r="D309" s="16"/>
      <c r="E309" s="16"/>
      <c r="F309" s="16"/>
      <c r="G309" s="16" t="e">
        <f>ABS(G308*100/G307)</f>
        <v>#DIV/0!</v>
      </c>
      <c r="H309" s="16"/>
    </row>
    <row r="310" spans="1:9" hidden="1" x14ac:dyDescent="0.2">
      <c r="A310" s="1" t="s">
        <v>20</v>
      </c>
      <c r="C310" s="3">
        <f>'calculations alloy'!C9</f>
        <v>0</v>
      </c>
      <c r="D310" s="2" t="s">
        <v>21</v>
      </c>
      <c r="E310" s="15" t="str">
        <f>IF(C310=0,"",IF(C313&lt;2,"",IF(C313&gt;4,"X","close")))</f>
        <v/>
      </c>
      <c r="G310" s="3">
        <f>'calculations alloy'!G9</f>
        <v>0</v>
      </c>
      <c r="H310" s="2" t="s">
        <v>21</v>
      </c>
      <c r="I310" s="15" t="str">
        <f>IF(G310=0,"",IF(G313&lt;2,"",IF(G313&gt;4,"X","close")))</f>
        <v/>
      </c>
    </row>
    <row r="311" spans="1:9" hidden="1" x14ac:dyDescent="0.2">
      <c r="A311" s="14" t="s">
        <v>24</v>
      </c>
      <c r="B311" s="15"/>
      <c r="C311" s="16">
        <v>1</v>
      </c>
      <c r="D311" s="16"/>
      <c r="E311" s="16"/>
      <c r="F311" s="16"/>
      <c r="G311" s="16">
        <v>1</v>
      </c>
      <c r="H311" s="17"/>
      <c r="I311" s="15"/>
    </row>
    <row r="312" spans="1:9" ht="25.5" hidden="1" x14ac:dyDescent="0.2">
      <c r="A312" s="14" t="s">
        <v>25</v>
      </c>
      <c r="B312" s="15"/>
      <c r="C312" s="16">
        <f>ABS(C311-C310)</f>
        <v>1</v>
      </c>
      <c r="D312" s="16"/>
      <c r="E312" s="16"/>
      <c r="F312" s="16"/>
      <c r="G312" s="16">
        <f>ABS(G311-G310)</f>
        <v>1</v>
      </c>
      <c r="H312" s="17"/>
      <c r="I312" s="15"/>
    </row>
    <row r="313" spans="1:9" hidden="1" x14ac:dyDescent="0.2">
      <c r="A313" s="14" t="s">
        <v>26</v>
      </c>
      <c r="B313" s="15"/>
      <c r="C313" s="16">
        <f>ABS(C312*100/C311)</f>
        <v>100</v>
      </c>
      <c r="D313" s="16"/>
      <c r="E313" s="16"/>
      <c r="F313" s="16"/>
      <c r="G313" s="16">
        <f>ABS(G312*100/G311)</f>
        <v>100</v>
      </c>
      <c r="H313" s="17"/>
      <c r="I313" s="15"/>
    </row>
    <row r="314" spans="1:9" hidden="1" x14ac:dyDescent="0.2">
      <c r="A314" s="1"/>
      <c r="I314" s="15"/>
    </row>
    <row r="315" spans="1:9" ht="25.5" hidden="1" x14ac:dyDescent="0.2">
      <c r="A315" s="1" t="s">
        <v>19</v>
      </c>
      <c r="C315" s="3">
        <f>'calculations alloy'!C11</f>
        <v>0</v>
      </c>
      <c r="D315" s="18" t="s">
        <v>22</v>
      </c>
      <c r="E315" s="15" t="str">
        <f>IF(C315=0,"",IF(C318&lt;2,"",IF(C318&gt;4,"X","close")))</f>
        <v/>
      </c>
      <c r="G315" s="3">
        <f>'calculations alloy'!G11</f>
        <v>0</v>
      </c>
      <c r="H315" s="18" t="s">
        <v>22</v>
      </c>
      <c r="I315" s="15" t="str">
        <f>IF(G315=0,"",IF(G318&lt;2,"",IF(G318&gt;4,"X","close")))</f>
        <v/>
      </c>
    </row>
    <row r="316" spans="1:9" hidden="1" x14ac:dyDescent="0.2">
      <c r="A316" s="14" t="s">
        <v>24</v>
      </c>
      <c r="B316" s="15"/>
      <c r="C316" s="16" t="e">
        <f>C307*0.001/C310</f>
        <v>#DIV/0!</v>
      </c>
      <c r="D316" s="16"/>
      <c r="E316" s="16"/>
      <c r="F316" s="16"/>
      <c r="G316" s="16" t="e">
        <f>G307*0.001/G310</f>
        <v>#DIV/0!</v>
      </c>
      <c r="H316" s="17"/>
    </row>
    <row r="317" spans="1:9" ht="25.5" hidden="1" x14ac:dyDescent="0.2">
      <c r="A317" s="14" t="s">
        <v>25</v>
      </c>
      <c r="B317" s="15"/>
      <c r="C317" s="16" t="e">
        <f>ABS(C316-C315)</f>
        <v>#DIV/0!</v>
      </c>
      <c r="D317" s="16"/>
      <c r="E317" s="16"/>
      <c r="F317" s="16"/>
      <c r="G317" s="16" t="e">
        <f>ABS(G316-G315)</f>
        <v>#DIV/0!</v>
      </c>
      <c r="H317" s="17"/>
    </row>
    <row r="318" spans="1:9" hidden="1" x14ac:dyDescent="0.2">
      <c r="A318" s="14" t="s">
        <v>26</v>
      </c>
      <c r="B318" s="15"/>
      <c r="C318" s="16" t="e">
        <f>ABS(C317*100/C316)</f>
        <v>#DIV/0!</v>
      </c>
      <c r="D318" s="16"/>
      <c r="E318" s="16"/>
      <c r="F318" s="16"/>
      <c r="G318" s="16" t="e">
        <f>ABS(G317*100/G316)</f>
        <v>#DIV/0!</v>
      </c>
      <c r="H318" s="17"/>
    </row>
    <row r="319" spans="1:9" hidden="1" x14ac:dyDescent="0.2">
      <c r="A319" s="1"/>
    </row>
    <row r="320" spans="1:9" ht="25.5" hidden="1" x14ac:dyDescent="0.2">
      <c r="A320" s="1" t="s">
        <v>7</v>
      </c>
      <c r="C320" s="10">
        <f>'data sheet alloy'!C13</f>
        <v>0</v>
      </c>
      <c r="D320" t="s">
        <v>15</v>
      </c>
      <c r="G320" s="10">
        <f>'data sheet alloy'!G13</f>
        <v>0</v>
      </c>
      <c r="H320" t="s">
        <v>15</v>
      </c>
    </row>
    <row r="321" spans="1:10" hidden="1" x14ac:dyDescent="0.2">
      <c r="A321" s="1"/>
    </row>
    <row r="322" spans="1:10" ht="38.25" hidden="1" x14ac:dyDescent="0.2">
      <c r="A322" s="1" t="s">
        <v>8</v>
      </c>
      <c r="C322" s="11">
        <f>'data sheet alloy'!C15</f>
        <v>0</v>
      </c>
      <c r="D322" t="s">
        <v>14</v>
      </c>
      <c r="G322" s="11">
        <f>'data sheet alloy'!G15</f>
        <v>0</v>
      </c>
      <c r="H322" t="s">
        <v>14</v>
      </c>
    </row>
    <row r="323" spans="1:10" ht="51" hidden="1" x14ac:dyDescent="0.2">
      <c r="A323" s="1" t="s">
        <v>9</v>
      </c>
      <c r="C323" s="12">
        <f>'data sheet alloy'!C16</f>
        <v>0</v>
      </c>
      <c r="G323" s="12">
        <f>'data sheet alloy'!G16</f>
        <v>0</v>
      </c>
    </row>
    <row r="324" spans="1:10" ht="25.5" hidden="1" x14ac:dyDescent="0.2">
      <c r="A324" s="1" t="s">
        <v>23</v>
      </c>
      <c r="C324" s="3">
        <f>'calculations alloy'!C17</f>
        <v>0</v>
      </c>
      <c r="D324" s="2" t="s">
        <v>15</v>
      </c>
      <c r="E324" s="15" t="str">
        <f>IF(C324=0,"",IF(C327&lt;0.1,"",IF(C327&gt;1,"X","close")))</f>
        <v/>
      </c>
      <c r="F324" t="str">
        <f>IF(C323=0,"",IF(C323=1,IF(C320&gt;C324,"","xx"),IF(C323=2,IF(C320&lt;C324,"","xx"))))</f>
        <v/>
      </c>
      <c r="G324" s="3">
        <f>'calculations alloy'!G17</f>
        <v>0</v>
      </c>
      <c r="H324" s="2" t="s">
        <v>15</v>
      </c>
      <c r="I324" s="15" t="str">
        <f>IF(G324=0,"",IF(G327&lt;0.1,"",IF(G327&gt;1,"X","close")))</f>
        <v/>
      </c>
      <c r="J324" t="str">
        <f>IF(G323=0,"",IF(G323=1,IF(G320&gt;G324,"","xx"),IF(G323=2,IF(G320&lt;G324,"","xx"))))</f>
        <v/>
      </c>
    </row>
    <row r="325" spans="1:10" hidden="1" x14ac:dyDescent="0.2">
      <c r="A325" s="14" t="s">
        <v>24</v>
      </c>
      <c r="B325" s="15"/>
      <c r="C325" s="16" t="str">
        <f>IF(C323=1,C320-(C322*10/13.6),IF(C323=2,C320+(C322*10/13.6),"check data entry C16"))</f>
        <v>check data entry C16</v>
      </c>
      <c r="D325" s="16"/>
      <c r="E325" s="16"/>
      <c r="F325" s="16"/>
      <c r="G325" s="16" t="str">
        <f>IF(G323=1,G320-(G322*10/13.6),IF(G323=2,G320+(G322*10/13.6),"check data entry C16"))</f>
        <v>check data entry C16</v>
      </c>
    </row>
    <row r="326" spans="1:10" ht="25.5" hidden="1" x14ac:dyDescent="0.2">
      <c r="A326" s="14" t="s">
        <v>25</v>
      </c>
      <c r="B326" s="15"/>
      <c r="C326" s="16" t="e">
        <f>ABS(C325-C324)</f>
        <v>#VALUE!</v>
      </c>
      <c r="D326" s="16"/>
      <c r="E326" s="16"/>
      <c r="F326" s="16"/>
      <c r="G326" s="16" t="e">
        <f>ABS(G325-G324)</f>
        <v>#VALUE!</v>
      </c>
    </row>
    <row r="327" spans="1:10" hidden="1" x14ac:dyDescent="0.2">
      <c r="A327" s="14" t="s">
        <v>26</v>
      </c>
      <c r="B327" s="15"/>
      <c r="C327" s="16" t="e">
        <f>ABS(C326*100/C325)</f>
        <v>#VALUE!</v>
      </c>
      <c r="D327" s="16"/>
      <c r="E327" s="16"/>
      <c r="F327" s="16"/>
      <c r="G327" s="16" t="e">
        <f>ABS(G326*100/G325)</f>
        <v>#VALUE!</v>
      </c>
    </row>
    <row r="328" spans="1:10" hidden="1" x14ac:dyDescent="0.2">
      <c r="A328" s="1"/>
    </row>
    <row r="329" spans="1:10" ht="25.5" hidden="1" x14ac:dyDescent="0.2">
      <c r="A329" s="1" t="s">
        <v>10</v>
      </c>
      <c r="C329" s="10">
        <f>'data sheet alloy'!C18</f>
        <v>0</v>
      </c>
      <c r="D329" s="8" t="s">
        <v>17</v>
      </c>
      <c r="G329" s="10">
        <f>'data sheet alloy'!G18</f>
        <v>0</v>
      </c>
      <c r="H329" s="8" t="s">
        <v>17</v>
      </c>
    </row>
    <row r="330" spans="1:10" ht="25.5" hidden="1" x14ac:dyDescent="0.2">
      <c r="A330" s="1" t="s">
        <v>10</v>
      </c>
      <c r="C330" s="3">
        <f>'calculations alloy'!C20</f>
        <v>0</v>
      </c>
      <c r="D330" s="21" t="s">
        <v>27</v>
      </c>
      <c r="E330" s="15" t="str">
        <f>IF(C330=0,"",IF(C333&lt;0.1,"",IF(C333&gt;1,"X","close")))</f>
        <v/>
      </c>
      <c r="G330" s="3">
        <f>'calculations alloy'!G20</f>
        <v>0</v>
      </c>
      <c r="H330" s="21" t="s">
        <v>27</v>
      </c>
      <c r="I330" s="15" t="str">
        <f>IF(G330=0,"",IF(G333&lt;0.1,"",IF(G333&gt;1,"X","close")))</f>
        <v/>
      </c>
    </row>
    <row r="331" spans="1:10" ht="14.25" hidden="1" x14ac:dyDescent="0.2">
      <c r="A331" s="14" t="s">
        <v>24</v>
      </c>
      <c r="B331" s="15"/>
      <c r="C331" s="16">
        <f>C329+273.16</f>
        <v>273.16000000000003</v>
      </c>
      <c r="D331" s="16"/>
      <c r="E331" s="16"/>
      <c r="F331" s="16"/>
      <c r="G331" s="16">
        <f>G329+273.16</f>
        <v>273.16000000000003</v>
      </c>
      <c r="H331" s="8"/>
    </row>
    <row r="332" spans="1:10" ht="25.5" hidden="1" x14ac:dyDescent="0.2">
      <c r="A332" s="14" t="s">
        <v>25</v>
      </c>
      <c r="B332" s="15"/>
      <c r="C332" s="16">
        <f>ABS(C331-C330)</f>
        <v>273.16000000000003</v>
      </c>
      <c r="D332" s="16"/>
      <c r="E332" s="16"/>
      <c r="F332" s="16"/>
      <c r="G332" s="16">
        <f>ABS(G331-G330)</f>
        <v>273.16000000000003</v>
      </c>
      <c r="H332" s="8"/>
    </row>
    <row r="333" spans="1:10" ht="14.25" hidden="1" x14ac:dyDescent="0.2">
      <c r="A333" s="14" t="s">
        <v>26</v>
      </c>
      <c r="B333" s="15"/>
      <c r="C333" s="16">
        <f>ABS(C332*100/C331)</f>
        <v>100</v>
      </c>
      <c r="D333" s="16"/>
      <c r="E333" s="16"/>
      <c r="F333" s="16"/>
      <c r="G333" s="16">
        <f>ABS(G332*100/G331)</f>
        <v>100</v>
      </c>
      <c r="H333" s="8"/>
    </row>
    <row r="334" spans="1:10" hidden="1" x14ac:dyDescent="0.2">
      <c r="A334" s="1"/>
    </row>
    <row r="335" spans="1:10" ht="38.25" hidden="1" x14ac:dyDescent="0.2">
      <c r="A335" s="1" t="s">
        <v>11</v>
      </c>
      <c r="C335" s="32">
        <f>'data sheet alloy'!C20</f>
        <v>0</v>
      </c>
      <c r="D335" s="22" t="s">
        <v>15</v>
      </c>
      <c r="E335" s="22"/>
      <c r="F335" s="22"/>
      <c r="G335" s="32">
        <f>'data sheet alloy'!G20</f>
        <v>0</v>
      </c>
      <c r="H335" s="22" t="s">
        <v>15</v>
      </c>
    </row>
    <row r="336" spans="1:10" hidden="1" x14ac:dyDescent="0.2"/>
    <row r="337" spans="1:9" ht="15.75" hidden="1" x14ac:dyDescent="0.3">
      <c r="A337" t="s">
        <v>55</v>
      </c>
      <c r="C337" s="3">
        <f>'calculations alloy'!C24</f>
        <v>0</v>
      </c>
      <c r="D337" s="18" t="s">
        <v>15</v>
      </c>
      <c r="E337" s="15" t="str">
        <f>IF(C337=0,"",IF(C340&lt;0.1,"",IF(C340&gt;1,"X","close")))</f>
        <v/>
      </c>
      <c r="G337" s="3">
        <f>'calculations alloy'!G24</f>
        <v>0</v>
      </c>
      <c r="H337" s="18" t="s">
        <v>15</v>
      </c>
      <c r="I337" s="15" t="str">
        <f>IF(G337=0,"",IF(G340&lt;0.1,"",IF(G340&gt;1,"X","close")))</f>
        <v/>
      </c>
    </row>
    <row r="338" spans="1:9" hidden="1" x14ac:dyDescent="0.2">
      <c r="A338" s="14" t="s">
        <v>24</v>
      </c>
      <c r="B338" s="15"/>
      <c r="C338" s="16" t="e">
        <f>C325-C335</f>
        <v>#VALUE!</v>
      </c>
      <c r="D338" s="16"/>
      <c r="E338" s="16"/>
      <c r="F338" s="16"/>
      <c r="G338" s="16" t="e">
        <f>G325-G335</f>
        <v>#VALUE!</v>
      </c>
    </row>
    <row r="339" spans="1:9" ht="25.5" hidden="1" x14ac:dyDescent="0.2">
      <c r="A339" s="14" t="s">
        <v>25</v>
      </c>
      <c r="B339" s="15"/>
      <c r="C339" s="16" t="e">
        <f>ABS(C338-C337)</f>
        <v>#VALUE!</v>
      </c>
      <c r="D339" s="16"/>
      <c r="E339" s="16"/>
      <c r="F339" s="16"/>
      <c r="G339" s="16" t="e">
        <f>ABS(G338-G337)</f>
        <v>#VALUE!</v>
      </c>
    </row>
    <row r="340" spans="1:9" hidden="1" x14ac:dyDescent="0.2">
      <c r="A340" s="14" t="s">
        <v>26</v>
      </c>
      <c r="B340" s="15"/>
      <c r="C340" s="16" t="e">
        <f>ABS(C339*100/C338)</f>
        <v>#VALUE!</v>
      </c>
      <c r="D340" s="16"/>
      <c r="E340" s="16"/>
      <c r="F340" s="16"/>
      <c r="G340" s="16" t="e">
        <f>ABS(G339*100/G338)</f>
        <v>#VALUE!</v>
      </c>
    </row>
    <row r="341" spans="1:9" hidden="1" x14ac:dyDescent="0.2"/>
    <row r="342" spans="1:9" hidden="1" x14ac:dyDescent="0.2">
      <c r="A342" t="s">
        <v>28</v>
      </c>
      <c r="C342" s="3">
        <f>'calculations alloy'!C25</f>
        <v>0</v>
      </c>
      <c r="D342" s="18" t="s">
        <v>29</v>
      </c>
      <c r="E342" s="15" t="str">
        <f>IF(C342=0,"",IF(C345&lt;2,"",IF(C345&gt;4,"X","close")))</f>
        <v/>
      </c>
      <c r="F342" s="22"/>
    </row>
    <row r="343" spans="1:9" hidden="1" x14ac:dyDescent="0.2">
      <c r="A343" s="14" t="s">
        <v>24</v>
      </c>
      <c r="B343" s="15"/>
      <c r="C343" s="16">
        <f>0.0821*760</f>
        <v>62.396000000000008</v>
      </c>
    </row>
    <row r="344" spans="1:9" ht="25.5" hidden="1" x14ac:dyDescent="0.2">
      <c r="A344" s="14" t="s">
        <v>25</v>
      </c>
      <c r="B344" s="15"/>
      <c r="C344" s="16">
        <f>ABS(C343-C342)</f>
        <v>62.396000000000008</v>
      </c>
    </row>
    <row r="345" spans="1:9" hidden="1" x14ac:dyDescent="0.2">
      <c r="A345" s="14" t="s">
        <v>26</v>
      </c>
      <c r="B345" s="15"/>
      <c r="C345" s="16">
        <f>C344*100/C343</f>
        <v>100</v>
      </c>
    </row>
    <row r="346" spans="1:9" hidden="1" x14ac:dyDescent="0.2"/>
    <row r="347" spans="1:9" ht="15.75" hidden="1" x14ac:dyDescent="0.3">
      <c r="A347" t="s">
        <v>30</v>
      </c>
      <c r="C347" s="50">
        <f>'calculations alloy'!C26</f>
        <v>0</v>
      </c>
      <c r="D347" s="18" t="s">
        <v>31</v>
      </c>
      <c r="E347" s="15" t="str">
        <f>IF(C347=0,"",IF(C52&lt;0.3,"good",IF(C350&lt;2,"",IF(C350&gt;4,"X","close"))))</f>
        <v/>
      </c>
      <c r="G347" s="50">
        <f>'calculations alloy'!G26</f>
        <v>0</v>
      </c>
      <c r="H347" s="18" t="s">
        <v>31</v>
      </c>
      <c r="I347" s="15" t="str">
        <f>IF(G347=0,"",IF(G52&lt;0.3,"good",IF(G350&lt;2,"",IF(G350&gt;4,"X","close"))))</f>
        <v/>
      </c>
    </row>
    <row r="348" spans="1:9" hidden="1" x14ac:dyDescent="0.2">
      <c r="A348" s="14" t="s">
        <v>24</v>
      </c>
      <c r="B348" s="15"/>
      <c r="C348" s="51" t="e">
        <f>C338*C316/(C331*$C$45)</f>
        <v>#VALUE!</v>
      </c>
      <c r="D348" s="16"/>
      <c r="E348" s="16"/>
      <c r="F348" s="16"/>
      <c r="G348" s="51" t="e">
        <f>G338*G316/(G331*$C$45)</f>
        <v>#VALUE!</v>
      </c>
    </row>
    <row r="349" spans="1:9" ht="25.5" hidden="1" x14ac:dyDescent="0.2">
      <c r="A349" s="14" t="s">
        <v>25</v>
      </c>
      <c r="B349" s="15"/>
      <c r="C349" s="16" t="e">
        <f>ABS(C348-C347)</f>
        <v>#VALUE!</v>
      </c>
      <c r="D349" s="16"/>
      <c r="E349" s="16"/>
      <c r="F349" s="16"/>
      <c r="G349" s="16" t="e">
        <f>ABS(G348-G347)</f>
        <v>#VALUE!</v>
      </c>
    </row>
    <row r="350" spans="1:9" hidden="1" x14ac:dyDescent="0.2">
      <c r="A350" s="14" t="s">
        <v>26</v>
      </c>
      <c r="B350" s="15"/>
      <c r="C350" s="16" t="e">
        <f>ABS(C349*100/C348)</f>
        <v>#VALUE!</v>
      </c>
      <c r="D350" s="16"/>
      <c r="E350" s="16"/>
      <c r="F350" s="16"/>
      <c r="G350" s="16" t="e">
        <f>ABS(G349*100/G348)</f>
        <v>#VALUE!</v>
      </c>
    </row>
    <row r="351" spans="1:9" hidden="1" x14ac:dyDescent="0.2"/>
    <row r="352" spans="1:9" hidden="1" x14ac:dyDescent="0.2">
      <c r="A352" t="s">
        <v>32</v>
      </c>
      <c r="C352" s="3">
        <f>'calculations alloy'!C28</f>
        <v>0</v>
      </c>
      <c r="D352" s="2" t="s">
        <v>31</v>
      </c>
      <c r="E352" s="15" t="str">
        <f>IF(C352=0,"",IF(C75&lt;0.3,"good",IF(C373&lt;2,"",IF(C373&gt;4,"X","close"))))</f>
        <v/>
      </c>
      <c r="G352" s="3">
        <f>'calculations alloy'!G28</f>
        <v>0</v>
      </c>
      <c r="H352" s="2" t="s">
        <v>31</v>
      </c>
      <c r="I352" s="15" t="str">
        <f>IF(G352=0,"",IF(G373&lt;2,"",IF(G373&gt;4,"X","close")))</f>
        <v/>
      </c>
    </row>
    <row r="353" spans="1:13" hidden="1" x14ac:dyDescent="0.2"/>
    <row r="354" spans="1:13" hidden="1" x14ac:dyDescent="0.2">
      <c r="A354" s="27" t="s">
        <v>33</v>
      </c>
    </row>
    <row r="355" spans="1:13" hidden="1" x14ac:dyDescent="0.2">
      <c r="A355" s="25" t="s">
        <v>39</v>
      </c>
    </row>
    <row r="356" spans="1:13" hidden="1" x14ac:dyDescent="0.2">
      <c r="A356" s="27" t="s">
        <v>35</v>
      </c>
      <c r="B356" s="27"/>
      <c r="C356" s="27"/>
      <c r="D356" s="27"/>
      <c r="E356" s="27"/>
      <c r="F356" s="27"/>
      <c r="G356" s="27"/>
      <c r="H356" s="27"/>
      <c r="I356" s="27"/>
      <c r="J356" s="27" t="s">
        <v>44</v>
      </c>
      <c r="K356" s="27"/>
      <c r="L356" s="27"/>
      <c r="M356" s="27" t="s">
        <v>45</v>
      </c>
    </row>
    <row r="357" spans="1:13" hidden="1" x14ac:dyDescent="0.2">
      <c r="A357" s="27" t="s">
        <v>34</v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</row>
    <row r="358" spans="1:13" hidden="1" x14ac:dyDescent="0.2">
      <c r="A358" s="27" t="s">
        <v>57</v>
      </c>
      <c r="B358" s="27"/>
      <c r="C358" s="27"/>
      <c r="D358" s="27"/>
      <c r="E358" s="27"/>
      <c r="F358" s="27"/>
      <c r="G358" s="27"/>
      <c r="H358" s="27"/>
      <c r="I358" s="27" t="s">
        <v>36</v>
      </c>
      <c r="J358" s="28">
        <f>C302/26.98</f>
        <v>0</v>
      </c>
      <c r="K358" s="27"/>
      <c r="L358" s="27"/>
      <c r="M358" s="28">
        <f>G302/26.98</f>
        <v>0</v>
      </c>
    </row>
    <row r="359" spans="1:13" hidden="1" x14ac:dyDescent="0.2">
      <c r="A359" s="27" t="s">
        <v>58</v>
      </c>
      <c r="B359" s="27"/>
      <c r="C359" s="27"/>
      <c r="D359" s="27"/>
      <c r="E359" s="27"/>
      <c r="F359" s="27"/>
      <c r="G359" s="27"/>
      <c r="H359" s="27"/>
      <c r="I359" s="27" t="s">
        <v>37</v>
      </c>
      <c r="J359" s="27">
        <f>65.35/26.98</f>
        <v>2.4221645663454408</v>
      </c>
      <c r="K359" s="27"/>
      <c r="L359" s="27"/>
      <c r="M359" s="27">
        <f>65.35/26.98</f>
        <v>2.4221645663454408</v>
      </c>
    </row>
    <row r="360" spans="1:13" hidden="1" x14ac:dyDescent="0.2">
      <c r="A360" s="25" t="s">
        <v>40</v>
      </c>
    </row>
    <row r="361" spans="1:13" hidden="1" x14ac:dyDescent="0.2">
      <c r="A361" s="27" t="s">
        <v>38</v>
      </c>
      <c r="B361" s="27"/>
      <c r="C361" s="27"/>
      <c r="D361" s="27"/>
    </row>
    <row r="362" spans="1:13" hidden="1" x14ac:dyDescent="0.2">
      <c r="A362" s="27" t="s">
        <v>56</v>
      </c>
      <c r="B362" s="27"/>
      <c r="C362" s="27"/>
      <c r="D362" s="27"/>
    </row>
    <row r="363" spans="1:13" hidden="1" x14ac:dyDescent="0.2"/>
    <row r="364" spans="1:13" hidden="1" x14ac:dyDescent="0.2">
      <c r="A364" s="25" t="s">
        <v>41</v>
      </c>
    </row>
    <row r="365" spans="1:13" hidden="1" x14ac:dyDescent="0.2">
      <c r="A365" s="27" t="s">
        <v>59</v>
      </c>
      <c r="B365" s="27"/>
      <c r="C365" s="27"/>
      <c r="D365" s="27"/>
      <c r="E365" s="27"/>
      <c r="F365" s="27"/>
      <c r="G365" s="27"/>
      <c r="H365" s="27"/>
      <c r="I365" s="27" t="s">
        <v>44</v>
      </c>
      <c r="J365" s="27"/>
      <c r="L365" s="27" t="s">
        <v>45</v>
      </c>
      <c r="M365" s="27"/>
    </row>
    <row r="366" spans="1:13" hidden="1" x14ac:dyDescent="0.2">
      <c r="A366" s="27" t="s">
        <v>60</v>
      </c>
      <c r="B366" s="27"/>
      <c r="C366" s="27"/>
      <c r="D366" s="27"/>
      <c r="E366" s="27"/>
      <c r="F366" s="27"/>
      <c r="G366" s="27"/>
      <c r="H366" s="27"/>
      <c r="I366" s="27" t="s">
        <v>53</v>
      </c>
      <c r="J366" s="29">
        <f>J358*3/2</f>
        <v>0</v>
      </c>
      <c r="L366" s="27" t="s">
        <v>53</v>
      </c>
      <c r="M366" s="29">
        <f>M358*3/2</f>
        <v>0</v>
      </c>
    </row>
    <row r="367" spans="1:13" hidden="1" x14ac:dyDescent="0.2">
      <c r="A367" s="27" t="s">
        <v>61</v>
      </c>
      <c r="B367" s="27"/>
      <c r="C367" s="27"/>
      <c r="D367" s="27"/>
      <c r="E367" s="27"/>
      <c r="F367" s="27"/>
      <c r="G367" s="27"/>
      <c r="H367" s="27"/>
      <c r="I367" s="27" t="s">
        <v>54</v>
      </c>
      <c r="J367" s="27">
        <f>J359*3/2</f>
        <v>3.6332468495181613</v>
      </c>
      <c r="L367" s="27" t="s">
        <v>54</v>
      </c>
      <c r="M367" s="27">
        <f>M359*3/2</f>
        <v>3.6332468495181613</v>
      </c>
    </row>
    <row r="368" spans="1:13" hidden="1" x14ac:dyDescent="0.2">
      <c r="A368" s="27" t="s">
        <v>62</v>
      </c>
      <c r="B368" s="27"/>
      <c r="C368" s="27"/>
      <c r="D368" s="27"/>
      <c r="E368" s="27"/>
      <c r="F368" s="27"/>
      <c r="G368" s="27"/>
      <c r="H368" s="27"/>
      <c r="I368" s="27" t="s">
        <v>42</v>
      </c>
      <c r="J368" s="29" t="e">
        <f>C348-J366</f>
        <v>#VALUE!</v>
      </c>
      <c r="L368" s="27" t="s">
        <v>42</v>
      </c>
      <c r="M368" s="29" t="e">
        <f>G348-M366</f>
        <v>#VALUE!</v>
      </c>
    </row>
    <row r="369" spans="1:13" hidden="1" x14ac:dyDescent="0.2">
      <c r="A369" s="27" t="s">
        <v>63</v>
      </c>
      <c r="B369" s="27"/>
      <c r="C369" s="27"/>
      <c r="D369" s="27"/>
      <c r="E369" s="27"/>
      <c r="F369" s="27"/>
      <c r="G369" s="27"/>
      <c r="H369" s="27"/>
      <c r="I369" s="27" t="s">
        <v>43</v>
      </c>
      <c r="J369" s="29" t="e">
        <f>J368/(1-J367)</f>
        <v>#VALUE!</v>
      </c>
      <c r="L369" s="27" t="s">
        <v>43</v>
      </c>
      <c r="M369" s="29" t="e">
        <f>M368/(1-M367)</f>
        <v>#VALUE!</v>
      </c>
    </row>
    <row r="370" spans="1:13" hidden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3" hidden="1" x14ac:dyDescent="0.2">
      <c r="A371" s="14" t="s">
        <v>24</v>
      </c>
      <c r="B371" s="15"/>
      <c r="C371" s="26" t="e">
        <f>J369</f>
        <v>#VALUE!</v>
      </c>
      <c r="D371" s="15"/>
      <c r="E371" s="15"/>
      <c r="F371" s="15"/>
      <c r="G371" s="26" t="e">
        <f>M369</f>
        <v>#VALUE!</v>
      </c>
    </row>
    <row r="372" spans="1:13" ht="25.5" hidden="1" x14ac:dyDescent="0.2">
      <c r="A372" s="14" t="s">
        <v>25</v>
      </c>
      <c r="B372" s="15"/>
      <c r="C372" s="16" t="e">
        <f>ABS(C371-C352)</f>
        <v>#VALUE!</v>
      </c>
      <c r="D372" s="16"/>
      <c r="E372" s="16"/>
      <c r="F372" s="16"/>
      <c r="G372" s="16" t="e">
        <f>ABS(G371-G352)</f>
        <v>#VALUE!</v>
      </c>
    </row>
    <row r="373" spans="1:13" hidden="1" x14ac:dyDescent="0.2">
      <c r="A373" s="14" t="s">
        <v>26</v>
      </c>
      <c r="B373" s="15"/>
      <c r="C373" s="16" t="e">
        <f>ABS((C352-C371)*100/C371)</f>
        <v>#VALUE!</v>
      </c>
      <c r="D373" s="16"/>
      <c r="E373" s="16"/>
      <c r="F373" s="16"/>
      <c r="G373" s="16" t="e">
        <f>ABS((G352-G371)*100/G371)</f>
        <v>#VALUE!</v>
      </c>
    </row>
    <row r="374" spans="1:13" hidden="1" x14ac:dyDescent="0.2">
      <c r="C374" s="31"/>
    </row>
    <row r="375" spans="1:13" hidden="1" x14ac:dyDescent="0.2">
      <c r="A375" t="s">
        <v>46</v>
      </c>
      <c r="C375" s="3">
        <f>'calculations alloy'!C29</f>
        <v>0</v>
      </c>
      <c r="D375" s="2" t="s">
        <v>13</v>
      </c>
      <c r="E375" s="15" t="str">
        <f>IF(C375=0,"",IF(C80&lt;0.3,"good",IF(C378&lt;2,"",IF(C378&gt;4,"X","close"))))</f>
        <v/>
      </c>
      <c r="G375" s="3">
        <f>'calculations alloy'!G29</f>
        <v>0</v>
      </c>
      <c r="H375" s="2" t="s">
        <v>13</v>
      </c>
      <c r="I375" s="15" t="str">
        <f>IF(G375=0,"",IF(G80&lt;0.3,"good",IF(G378&lt;2,"",IF(G378&gt;4,"X","close"))))</f>
        <v/>
      </c>
    </row>
    <row r="376" spans="1:13" hidden="1" x14ac:dyDescent="0.2">
      <c r="A376" s="14" t="s">
        <v>24</v>
      </c>
      <c r="B376" s="15"/>
      <c r="C376" s="33" t="e">
        <f>C371*65.39</f>
        <v>#VALUE!</v>
      </c>
      <c r="D376" s="16"/>
      <c r="E376" s="16"/>
      <c r="F376" s="16"/>
      <c r="G376" s="33" t="e">
        <f>G371*65.39</f>
        <v>#VALUE!</v>
      </c>
    </row>
    <row r="377" spans="1:13" ht="25.5" hidden="1" x14ac:dyDescent="0.2">
      <c r="A377" s="14" t="s">
        <v>25</v>
      </c>
      <c r="B377" s="15"/>
      <c r="C377" s="16" t="e">
        <f>ABS(C376-C375)</f>
        <v>#VALUE!</v>
      </c>
      <c r="D377" s="16"/>
      <c r="E377" s="16"/>
      <c r="F377" s="16"/>
      <c r="G377" s="16" t="e">
        <f>ABS(G376-G375)</f>
        <v>#VALUE!</v>
      </c>
    </row>
    <row r="378" spans="1:13" hidden="1" x14ac:dyDescent="0.2">
      <c r="A378" s="14" t="s">
        <v>26</v>
      </c>
      <c r="B378" s="15"/>
      <c r="C378" s="16" t="e">
        <f>ABS(C377*100/C376)</f>
        <v>#VALUE!</v>
      </c>
      <c r="D378" s="16"/>
      <c r="E378" s="16"/>
      <c r="F378" s="16"/>
      <c r="G378" s="16" t="e">
        <f>ABS(G377*100/G376)</f>
        <v>#VALUE!</v>
      </c>
    </row>
    <row r="379" spans="1:13" hidden="1" x14ac:dyDescent="0.2">
      <c r="A379" s="14"/>
      <c r="B379" s="15"/>
      <c r="C379" s="16"/>
      <c r="D379" s="16"/>
      <c r="E379" s="16"/>
      <c r="F379" s="16"/>
      <c r="G379" s="16"/>
    </row>
    <row r="380" spans="1:13" hidden="1" x14ac:dyDescent="0.2"/>
    <row r="381" spans="1:13" hidden="1" x14ac:dyDescent="0.2">
      <c r="A381" t="s">
        <v>47</v>
      </c>
      <c r="C381" s="3">
        <f>'calculations alloy'!C31</f>
        <v>0</v>
      </c>
      <c r="D381" s="2" t="s">
        <v>16</v>
      </c>
      <c r="E381" s="15" t="str">
        <f>IF(C381=0,"",IF(C86&lt;0.3,"good",IF(C384&lt;2,"",IF(C384&gt;4,"X","close"))))</f>
        <v/>
      </c>
      <c r="G381" s="3">
        <f>'calculations alloy'!G31</f>
        <v>0</v>
      </c>
      <c r="H381" s="2" t="s">
        <v>16</v>
      </c>
      <c r="I381" s="15" t="str">
        <f>IF(G381=0,"",IF(G86&lt;0.3,"good",IF(G384&lt;2,"",IF(G384&gt;4,"X","close"))))</f>
        <v/>
      </c>
    </row>
    <row r="382" spans="1:13" hidden="1" x14ac:dyDescent="0.2">
      <c r="A382" s="14" t="s">
        <v>24</v>
      </c>
      <c r="B382" s="15"/>
      <c r="C382" s="16" t="e">
        <f>C376*100/C302</f>
        <v>#VALUE!</v>
      </c>
      <c r="D382" s="16"/>
      <c r="E382" s="16"/>
      <c r="F382" s="16"/>
      <c r="G382" s="16" t="e">
        <f>G376*100/G302</f>
        <v>#VALUE!</v>
      </c>
    </row>
    <row r="383" spans="1:13" ht="25.5" hidden="1" x14ac:dyDescent="0.2">
      <c r="A383" s="14" t="s">
        <v>25</v>
      </c>
      <c r="B383" s="15"/>
      <c r="C383" s="16" t="e">
        <f>ABS(C382-C381)</f>
        <v>#VALUE!</v>
      </c>
      <c r="D383" s="16"/>
      <c r="E383" s="16"/>
      <c r="F383" s="16"/>
      <c r="G383" s="16" t="e">
        <f>ABS(G382-G381)</f>
        <v>#VALUE!</v>
      </c>
    </row>
    <row r="384" spans="1:13" hidden="1" x14ac:dyDescent="0.2">
      <c r="A384" s="14" t="s">
        <v>26</v>
      </c>
      <c r="B384" s="15"/>
      <c r="C384" s="16" t="e">
        <f>ABS(C383*100/C382)</f>
        <v>#VALUE!</v>
      </c>
      <c r="D384" s="16"/>
      <c r="E384" s="16"/>
      <c r="F384" s="16"/>
      <c r="G384" s="16" t="e">
        <f>ABS(G383*100/G382)</f>
        <v>#VALUE!</v>
      </c>
    </row>
    <row r="385" spans="1:5" hidden="1" x14ac:dyDescent="0.2"/>
    <row r="386" spans="1:5" hidden="1" x14ac:dyDescent="0.2"/>
    <row r="387" spans="1:5" hidden="1" x14ac:dyDescent="0.2"/>
    <row r="388" spans="1:5" hidden="1" x14ac:dyDescent="0.2">
      <c r="A388" s="34" t="s">
        <v>73</v>
      </c>
      <c r="C388" s="52">
        <f>'data sheet alloy'!C25</f>
        <v>0</v>
      </c>
      <c r="D388" s="53" t="s">
        <v>16</v>
      </c>
      <c r="E388" s="15" t="str">
        <f>IF(C388=0,"",IF(C395&lt;0.3,"good",IF(C391&lt;2,"",IF(C391&gt;4,"X","close"))))</f>
        <v/>
      </c>
    </row>
    <row r="389" spans="1:5" hidden="1" x14ac:dyDescent="0.2">
      <c r="A389" s="14" t="s">
        <v>24</v>
      </c>
      <c r="B389" s="15"/>
      <c r="C389" s="16" t="e">
        <f>(C382+G382)/2</f>
        <v>#VALUE!</v>
      </c>
    </row>
    <row r="390" spans="1:5" ht="25.5" hidden="1" x14ac:dyDescent="0.2">
      <c r="A390" s="14" t="s">
        <v>25</v>
      </c>
      <c r="B390" s="15"/>
      <c r="C390" s="16" t="e">
        <f>ABS(C389-C388)</f>
        <v>#VALUE!</v>
      </c>
    </row>
    <row r="391" spans="1:5" hidden="1" x14ac:dyDescent="0.2">
      <c r="A391" s="14" t="s">
        <v>26</v>
      </c>
      <c r="B391" s="15"/>
      <c r="C391" s="16" t="e">
        <f>ABS(C390*100/C389)</f>
        <v>#VALUE!</v>
      </c>
    </row>
    <row r="392" spans="1:5" hidden="1" x14ac:dyDescent="0.2"/>
    <row r="393" spans="1:5" hidden="1" x14ac:dyDescent="0.2"/>
    <row r="394" spans="1:5" ht="38.25" hidden="1" x14ac:dyDescent="0.2">
      <c r="A394" s="14" t="s">
        <v>74</v>
      </c>
      <c r="C394" s="54" t="e">
        <f>(C84+G84)/2</f>
        <v>#VALUE!</v>
      </c>
    </row>
    <row r="395" spans="1:5" ht="25.5" hidden="1" x14ac:dyDescent="0.2">
      <c r="A395" s="14" t="s">
        <v>25</v>
      </c>
      <c r="B395" s="15"/>
      <c r="C395" s="16" t="e">
        <f>ABS(C394-C388)</f>
        <v>#VALUE!</v>
      </c>
    </row>
    <row r="396" spans="1:5" hidden="1" x14ac:dyDescent="0.2">
      <c r="A396" s="14" t="s">
        <v>26</v>
      </c>
      <c r="B396" s="15"/>
      <c r="C396" s="16" t="e">
        <f>ABS(C395*100/C394)</f>
        <v>#VALUE!</v>
      </c>
    </row>
    <row r="397" spans="1:5" hidden="1" x14ac:dyDescent="0.2"/>
    <row r="398" spans="1:5" hidden="1" x14ac:dyDescent="0.2"/>
    <row r="399" spans="1:5" hidden="1" x14ac:dyDescent="0.2"/>
  </sheetData>
  <sheetProtection algorithmName="SHA-512" hashValue="FhM9+RQH1BHgfC2hrB3GBK7bdijc8J2TB0rwcNR9HqMjDo+LJEI4VantB2JPj9E7E2USN0R6I2jYw9kUJkwy1g==" saltValue="dNvIIUTiYrh/CWmo7m6afg==" spinCount="100000" sheet="1" objects="1" scenarios="1"/>
  <customSheetViews>
    <customSheetView guid="{115C6F58-41E2-44C7-BF61-547172606B68}" state="hidden" topLeftCell="A19">
      <selection activeCell="J27" sqref="J27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6"/>
  <sheetViews>
    <sheetView topLeftCell="A132" zoomScaleNormal="100" zoomScaleSheetLayoutView="75" workbookViewId="0">
      <selection activeCell="B118" sqref="B118:C143"/>
    </sheetView>
  </sheetViews>
  <sheetFormatPr defaultRowHeight="38.25" customHeight="1" x14ac:dyDescent="0.4"/>
  <cols>
    <col min="1" max="1" width="46" style="86" bestFit="1" customWidth="1"/>
    <col min="2" max="2" width="20.42578125" style="80" bestFit="1" customWidth="1"/>
    <col min="3" max="3" width="12.28515625" style="85" bestFit="1" customWidth="1"/>
    <col min="4" max="4" width="12" style="81" customWidth="1"/>
    <col min="5" max="5" width="6.7109375" style="84" customWidth="1"/>
    <col min="6" max="6" width="5.5703125" style="84" customWidth="1"/>
    <col min="7" max="7" width="6.140625" style="84" customWidth="1"/>
    <col min="8" max="8" width="19.5703125" style="84" customWidth="1"/>
    <col min="9" max="9" width="24" style="84" customWidth="1"/>
    <col min="10" max="16384" width="9.140625" style="84"/>
  </cols>
  <sheetData>
    <row r="1" spans="1:12" s="79" customFormat="1" ht="48.75" customHeight="1" x14ac:dyDescent="0.4">
      <c r="A1" s="76" t="s">
        <v>72</v>
      </c>
      <c r="B1" s="77" t="s">
        <v>70</v>
      </c>
      <c r="C1" s="77" t="s">
        <v>65</v>
      </c>
      <c r="D1" s="78" t="s">
        <v>1</v>
      </c>
      <c r="H1" s="79" t="s">
        <v>111</v>
      </c>
    </row>
    <row r="2" spans="1:12" s="79" customFormat="1" ht="48.75" customHeight="1" x14ac:dyDescent="0.4">
      <c r="A2" s="76"/>
      <c r="B2" s="80"/>
      <c r="C2" s="80"/>
      <c r="D2" s="81"/>
    </row>
    <row r="3" spans="1:12" ht="38.25" customHeight="1" x14ac:dyDescent="0.4">
      <c r="A3" s="82"/>
      <c r="B3" s="83"/>
      <c r="C3" s="83"/>
      <c r="H3" s="84" t="s">
        <v>112</v>
      </c>
      <c r="I3" s="84" t="s">
        <v>113</v>
      </c>
      <c r="J3" s="84" t="s">
        <v>114</v>
      </c>
      <c r="K3" s="84" t="s">
        <v>47</v>
      </c>
      <c r="L3" s="84" t="s">
        <v>115</v>
      </c>
    </row>
    <row r="4" spans="1:12" ht="38.25" customHeight="1" x14ac:dyDescent="0.4">
      <c r="A4" s="82"/>
      <c r="B4" s="83"/>
      <c r="C4" s="83"/>
    </row>
    <row r="5" spans="1:12" ht="38.25" customHeight="1" x14ac:dyDescent="0.3">
      <c r="A5" s="84" t="s">
        <v>172</v>
      </c>
      <c r="B5" s="84">
        <v>2</v>
      </c>
      <c r="C5" s="84">
        <v>76.790000000000006</v>
      </c>
      <c r="D5" s="81" t="s">
        <v>200</v>
      </c>
      <c r="H5" s="84" t="s">
        <v>116</v>
      </c>
      <c r="I5" s="84" t="s">
        <v>117</v>
      </c>
      <c r="J5" s="84">
        <v>2</v>
      </c>
      <c r="K5" s="84">
        <v>76.790000000000006</v>
      </c>
      <c r="L5" s="84">
        <v>22.86</v>
      </c>
    </row>
    <row r="6" spans="1:12" ht="38.25" customHeight="1" x14ac:dyDescent="0.3">
      <c r="A6" s="84" t="s">
        <v>173</v>
      </c>
      <c r="B6" s="84">
        <v>3</v>
      </c>
      <c r="C6" s="84">
        <v>49.78</v>
      </c>
      <c r="D6" s="81" t="s">
        <v>200</v>
      </c>
      <c r="H6" s="84" t="s">
        <v>118</v>
      </c>
      <c r="I6" s="84" t="s">
        <v>119</v>
      </c>
      <c r="J6" s="84">
        <v>3</v>
      </c>
      <c r="K6" s="84">
        <v>49.78</v>
      </c>
      <c r="L6" s="84">
        <v>49.23</v>
      </c>
    </row>
    <row r="7" spans="1:12" ht="38.25" customHeight="1" x14ac:dyDescent="0.3">
      <c r="A7" s="84" t="s">
        <v>174</v>
      </c>
      <c r="B7" s="84">
        <v>5</v>
      </c>
      <c r="C7" s="84">
        <v>58.67</v>
      </c>
      <c r="D7" s="81" t="s">
        <v>200</v>
      </c>
      <c r="H7" s="84" t="s">
        <v>120</v>
      </c>
      <c r="I7" s="84" t="s">
        <v>121</v>
      </c>
      <c r="J7" s="84">
        <v>5</v>
      </c>
      <c r="K7" s="84">
        <v>58.67</v>
      </c>
      <c r="L7" s="84">
        <v>41.98</v>
      </c>
    </row>
    <row r="8" spans="1:12" ht="38.25" customHeight="1" x14ac:dyDescent="0.3">
      <c r="A8" s="84" t="s">
        <v>175</v>
      </c>
      <c r="B8" s="84">
        <v>2</v>
      </c>
      <c r="C8" s="84">
        <v>76.790000000000006</v>
      </c>
      <c r="D8" s="81" t="s">
        <v>200</v>
      </c>
      <c r="H8" s="84" t="s">
        <v>122</v>
      </c>
      <c r="I8" s="84" t="s">
        <v>123</v>
      </c>
      <c r="J8" s="84">
        <v>2</v>
      </c>
      <c r="K8" s="84">
        <v>76.790000000000006</v>
      </c>
      <c r="L8" s="84">
        <v>22.86</v>
      </c>
    </row>
    <row r="9" spans="1:12" ht="38.25" customHeight="1" x14ac:dyDescent="0.3">
      <c r="A9" s="84" t="s">
        <v>176</v>
      </c>
      <c r="B9" s="84">
        <v>3</v>
      </c>
      <c r="C9" s="84">
        <v>49.78</v>
      </c>
      <c r="D9" s="81" t="s">
        <v>200</v>
      </c>
      <c r="H9" s="84" t="s">
        <v>124</v>
      </c>
      <c r="I9" s="85" t="s">
        <v>125</v>
      </c>
      <c r="J9" s="84">
        <v>3</v>
      </c>
      <c r="K9" s="84">
        <v>49.78</v>
      </c>
      <c r="L9" s="84">
        <v>49.23</v>
      </c>
    </row>
    <row r="10" spans="1:12" ht="38.25" customHeight="1" x14ac:dyDescent="0.3">
      <c r="A10" s="84" t="s">
        <v>177</v>
      </c>
      <c r="B10" s="84">
        <v>5</v>
      </c>
      <c r="C10" s="84">
        <v>58.67</v>
      </c>
      <c r="D10" s="81" t="s">
        <v>200</v>
      </c>
      <c r="H10" s="84" t="s">
        <v>126</v>
      </c>
      <c r="I10" s="84" t="s">
        <v>127</v>
      </c>
      <c r="J10" s="84">
        <v>5</v>
      </c>
      <c r="K10" s="84">
        <v>58.67</v>
      </c>
      <c r="L10" s="84">
        <v>41.98</v>
      </c>
    </row>
    <row r="11" spans="1:12" ht="38.25" customHeight="1" x14ac:dyDescent="0.3">
      <c r="A11" s="84" t="s">
        <v>178</v>
      </c>
      <c r="B11" s="84">
        <v>2</v>
      </c>
      <c r="C11" s="84">
        <v>76.790000000000006</v>
      </c>
      <c r="D11" s="81" t="s">
        <v>200</v>
      </c>
      <c r="H11" s="84" t="s">
        <v>128</v>
      </c>
      <c r="I11" s="84" t="s">
        <v>129</v>
      </c>
      <c r="J11" s="84">
        <v>2</v>
      </c>
      <c r="K11" s="84">
        <v>76.790000000000006</v>
      </c>
      <c r="L11" s="84">
        <v>22.86</v>
      </c>
    </row>
    <row r="12" spans="1:12" ht="38.25" customHeight="1" x14ac:dyDescent="0.3">
      <c r="A12" s="84" t="s">
        <v>179</v>
      </c>
      <c r="B12" s="84">
        <v>3</v>
      </c>
      <c r="C12" s="84">
        <v>49.78</v>
      </c>
      <c r="D12" s="81" t="s">
        <v>200</v>
      </c>
      <c r="H12" s="84" t="s">
        <v>130</v>
      </c>
      <c r="I12" s="84" t="s">
        <v>131</v>
      </c>
      <c r="J12" s="84">
        <v>3</v>
      </c>
      <c r="K12" s="84">
        <v>49.78</v>
      </c>
      <c r="L12" s="84">
        <v>49.23</v>
      </c>
    </row>
    <row r="13" spans="1:12" ht="38.25" customHeight="1" x14ac:dyDescent="0.3">
      <c r="A13" s="84" t="s">
        <v>180</v>
      </c>
      <c r="B13" s="84">
        <v>5</v>
      </c>
      <c r="C13" s="84">
        <v>58.67</v>
      </c>
      <c r="D13" s="81" t="s">
        <v>200</v>
      </c>
      <c r="H13" s="84" t="s">
        <v>132</v>
      </c>
      <c r="I13" s="84" t="s">
        <v>133</v>
      </c>
      <c r="J13" s="84">
        <v>5</v>
      </c>
      <c r="K13" s="84">
        <v>58.67</v>
      </c>
      <c r="L13" s="84">
        <v>41.98</v>
      </c>
    </row>
    <row r="14" spans="1:12" ht="38.25" customHeight="1" x14ac:dyDescent="0.3">
      <c r="A14" s="84" t="s">
        <v>181</v>
      </c>
      <c r="B14" s="84">
        <v>2</v>
      </c>
      <c r="C14" s="84">
        <v>76.790000000000006</v>
      </c>
      <c r="D14" s="81" t="s">
        <v>200</v>
      </c>
      <c r="H14" s="84" t="s">
        <v>134</v>
      </c>
      <c r="I14" s="84" t="s">
        <v>135</v>
      </c>
      <c r="J14" s="84">
        <v>2</v>
      </c>
      <c r="K14" s="84">
        <v>76.790000000000006</v>
      </c>
      <c r="L14" s="84">
        <v>22.86</v>
      </c>
    </row>
    <row r="15" spans="1:12" ht="38.25" customHeight="1" x14ac:dyDescent="0.3">
      <c r="A15" s="84" t="s">
        <v>182</v>
      </c>
      <c r="B15" s="84">
        <v>3</v>
      </c>
      <c r="C15" s="84">
        <v>49.78</v>
      </c>
      <c r="D15" s="81" t="s">
        <v>200</v>
      </c>
      <c r="H15" s="84" t="s">
        <v>136</v>
      </c>
      <c r="I15" s="84" t="s">
        <v>137</v>
      </c>
      <c r="J15" s="84">
        <v>3</v>
      </c>
      <c r="K15" s="84">
        <v>49.78</v>
      </c>
      <c r="L15" s="84">
        <v>49.23</v>
      </c>
    </row>
    <row r="16" spans="1:12" ht="38.25" customHeight="1" x14ac:dyDescent="0.3">
      <c r="A16" s="84" t="s">
        <v>183</v>
      </c>
      <c r="B16" s="84">
        <v>5</v>
      </c>
      <c r="C16" s="84">
        <v>58.67</v>
      </c>
      <c r="D16" s="81" t="s">
        <v>200</v>
      </c>
      <c r="H16" s="84" t="s">
        <v>138</v>
      </c>
      <c r="I16" s="84" t="s">
        <v>139</v>
      </c>
      <c r="J16" s="84">
        <v>5</v>
      </c>
      <c r="K16" s="84">
        <v>58.67</v>
      </c>
      <c r="L16" s="84">
        <v>41.98</v>
      </c>
    </row>
    <row r="17" spans="1:12" ht="38.25" customHeight="1" x14ac:dyDescent="0.3">
      <c r="A17" s="84" t="s">
        <v>184</v>
      </c>
      <c r="B17" s="84">
        <v>2</v>
      </c>
      <c r="C17" s="84">
        <v>76.790000000000006</v>
      </c>
      <c r="D17" s="81" t="s">
        <v>200</v>
      </c>
      <c r="H17" s="84" t="s">
        <v>140</v>
      </c>
      <c r="I17" s="84" t="s">
        <v>141</v>
      </c>
      <c r="J17" s="84">
        <v>2</v>
      </c>
      <c r="K17" s="84">
        <v>76.790000000000006</v>
      </c>
      <c r="L17" s="84">
        <v>22.86</v>
      </c>
    </row>
    <row r="18" spans="1:12" ht="38.25" customHeight="1" x14ac:dyDescent="0.3">
      <c r="A18" s="84" t="s">
        <v>185</v>
      </c>
      <c r="B18" s="84">
        <v>3</v>
      </c>
      <c r="C18" s="84">
        <v>49.78</v>
      </c>
      <c r="D18" s="81" t="s">
        <v>200</v>
      </c>
      <c r="H18" s="84" t="s">
        <v>142</v>
      </c>
      <c r="I18" s="84" t="s">
        <v>143</v>
      </c>
      <c r="J18" s="84">
        <v>3</v>
      </c>
      <c r="K18" s="84">
        <v>49.78</v>
      </c>
      <c r="L18" s="84">
        <v>49.23</v>
      </c>
    </row>
    <row r="19" spans="1:12" ht="38.25" customHeight="1" x14ac:dyDescent="0.3">
      <c r="A19" s="84" t="s">
        <v>186</v>
      </c>
      <c r="B19" s="84">
        <v>5</v>
      </c>
      <c r="C19" s="84">
        <v>58.67</v>
      </c>
      <c r="D19" s="81" t="s">
        <v>200</v>
      </c>
      <c r="H19" s="84" t="s">
        <v>144</v>
      </c>
      <c r="I19" s="84" t="s">
        <v>145</v>
      </c>
      <c r="J19" s="84">
        <v>5</v>
      </c>
      <c r="K19" s="84">
        <v>58.67</v>
      </c>
      <c r="L19" s="84">
        <v>41.98</v>
      </c>
    </row>
    <row r="20" spans="1:12" ht="38.25" customHeight="1" x14ac:dyDescent="0.3">
      <c r="A20" s="84" t="s">
        <v>187</v>
      </c>
      <c r="B20" s="84">
        <v>2</v>
      </c>
      <c r="C20" s="84">
        <v>76.790000000000006</v>
      </c>
      <c r="D20" s="81" t="s">
        <v>200</v>
      </c>
      <c r="H20" s="84" t="s">
        <v>146</v>
      </c>
      <c r="I20" s="84" t="s">
        <v>147</v>
      </c>
      <c r="J20" s="84">
        <v>2</v>
      </c>
      <c r="K20" s="84">
        <v>76.790000000000006</v>
      </c>
      <c r="L20" s="84">
        <v>22.86</v>
      </c>
    </row>
    <row r="21" spans="1:12" ht="33.75" customHeight="1" x14ac:dyDescent="0.3">
      <c r="A21" s="84" t="s">
        <v>188</v>
      </c>
      <c r="B21" s="84">
        <v>3</v>
      </c>
      <c r="C21" s="84">
        <v>49.78</v>
      </c>
      <c r="D21" s="81" t="s">
        <v>200</v>
      </c>
      <c r="H21" s="84" t="s">
        <v>148</v>
      </c>
      <c r="I21" s="84" t="s">
        <v>149</v>
      </c>
      <c r="J21" s="84">
        <v>3</v>
      </c>
      <c r="K21" s="84">
        <v>49.78</v>
      </c>
      <c r="L21" s="84">
        <v>49.23</v>
      </c>
    </row>
    <row r="22" spans="1:12" ht="41.25" customHeight="1" x14ac:dyDescent="0.3">
      <c r="A22" s="84" t="s">
        <v>189</v>
      </c>
      <c r="B22" s="84">
        <v>5</v>
      </c>
      <c r="C22" s="84">
        <v>58.67</v>
      </c>
      <c r="D22" s="81" t="s">
        <v>200</v>
      </c>
      <c r="H22" s="84" t="s">
        <v>150</v>
      </c>
      <c r="I22" s="84" t="s">
        <v>151</v>
      </c>
      <c r="J22" s="84">
        <v>5</v>
      </c>
      <c r="K22" s="84">
        <v>58.67</v>
      </c>
      <c r="L22" s="84">
        <v>41.98</v>
      </c>
    </row>
    <row r="23" spans="1:12" ht="41.25" customHeight="1" x14ac:dyDescent="0.3">
      <c r="A23" s="84" t="s">
        <v>190</v>
      </c>
      <c r="B23" s="84">
        <v>2</v>
      </c>
      <c r="C23" s="84">
        <v>76.790000000000006</v>
      </c>
      <c r="D23" s="81" t="s">
        <v>200</v>
      </c>
      <c r="H23" s="84" t="s">
        <v>152</v>
      </c>
      <c r="I23" s="84" t="s">
        <v>153</v>
      </c>
      <c r="J23" s="84">
        <v>2</v>
      </c>
      <c r="K23" s="84">
        <v>76.790000000000006</v>
      </c>
      <c r="L23" s="84">
        <v>22.86</v>
      </c>
    </row>
    <row r="24" spans="1:12" ht="41.25" customHeight="1" x14ac:dyDescent="0.3">
      <c r="A24" s="84" t="s">
        <v>191</v>
      </c>
      <c r="B24" s="84">
        <v>3</v>
      </c>
      <c r="C24" s="84">
        <v>49.78</v>
      </c>
      <c r="D24" s="81" t="s">
        <v>200</v>
      </c>
      <c r="H24" s="84" t="s">
        <v>154</v>
      </c>
      <c r="I24" s="84" t="s">
        <v>155</v>
      </c>
      <c r="J24" s="84">
        <v>3</v>
      </c>
      <c r="K24" s="84">
        <v>49.78</v>
      </c>
      <c r="L24" s="84">
        <v>49.23</v>
      </c>
    </row>
    <row r="25" spans="1:12" ht="41.25" customHeight="1" x14ac:dyDescent="0.3">
      <c r="A25" s="84" t="s">
        <v>192</v>
      </c>
      <c r="B25" s="84">
        <v>2</v>
      </c>
      <c r="C25" s="84">
        <v>76.790000000000006</v>
      </c>
      <c r="D25" s="81" t="s">
        <v>200</v>
      </c>
      <c r="H25" s="84" t="s">
        <v>156</v>
      </c>
      <c r="I25" s="84" t="s">
        <v>157</v>
      </c>
      <c r="J25" s="84">
        <v>2</v>
      </c>
      <c r="K25" s="84">
        <v>76.790000000000006</v>
      </c>
      <c r="L25" s="84">
        <v>22.86</v>
      </c>
    </row>
    <row r="26" spans="1:12" ht="41.25" customHeight="1" x14ac:dyDescent="0.3">
      <c r="A26" s="84" t="s">
        <v>193</v>
      </c>
      <c r="B26" s="84">
        <v>2</v>
      </c>
      <c r="C26" s="84">
        <v>76.790000000000006</v>
      </c>
      <c r="D26" s="81" t="s">
        <v>200</v>
      </c>
      <c r="H26" s="84" t="s">
        <v>158</v>
      </c>
      <c r="I26" s="84" t="s">
        <v>159</v>
      </c>
      <c r="J26" s="84">
        <v>2</v>
      </c>
      <c r="K26" s="84">
        <v>76.790000000000006</v>
      </c>
      <c r="L26" s="84">
        <v>22.86</v>
      </c>
    </row>
    <row r="27" spans="1:12" ht="41.25" customHeight="1" x14ac:dyDescent="0.3">
      <c r="A27" s="84" t="s">
        <v>194</v>
      </c>
      <c r="B27" s="84">
        <v>5</v>
      </c>
      <c r="C27" s="84">
        <v>58.67</v>
      </c>
      <c r="D27" s="81" t="s">
        <v>200</v>
      </c>
      <c r="H27" s="84" t="s">
        <v>160</v>
      </c>
      <c r="I27" s="84" t="s">
        <v>161</v>
      </c>
      <c r="J27" s="84">
        <v>5</v>
      </c>
      <c r="K27" s="84">
        <v>58.67</v>
      </c>
      <c r="L27" s="84">
        <v>41.98</v>
      </c>
    </row>
    <row r="28" spans="1:12" ht="41.25" customHeight="1" x14ac:dyDescent="0.3">
      <c r="A28" s="84" t="s">
        <v>195</v>
      </c>
      <c r="B28" s="84">
        <v>3</v>
      </c>
      <c r="C28" s="84">
        <v>49.78</v>
      </c>
      <c r="D28" s="81" t="s">
        <v>200</v>
      </c>
      <c r="E28" s="89"/>
      <c r="F28" s="89"/>
      <c r="G28" s="89"/>
      <c r="H28" s="84" t="s">
        <v>162</v>
      </c>
      <c r="I28" s="84" t="s">
        <v>163</v>
      </c>
      <c r="J28" s="84">
        <v>3</v>
      </c>
      <c r="K28" s="84">
        <v>49.78</v>
      </c>
      <c r="L28" s="84">
        <v>49.23</v>
      </c>
    </row>
    <row r="29" spans="1:12" ht="41.25" customHeight="1" x14ac:dyDescent="0.3">
      <c r="A29" s="84" t="s">
        <v>196</v>
      </c>
      <c r="B29" s="84">
        <v>5</v>
      </c>
      <c r="C29" s="84">
        <v>58.67</v>
      </c>
      <c r="D29" s="81" t="s">
        <v>200</v>
      </c>
      <c r="E29" s="89"/>
      <c r="F29" s="89"/>
      <c r="G29" s="89"/>
      <c r="H29" s="84" t="s">
        <v>164</v>
      </c>
      <c r="I29" s="84" t="s">
        <v>165</v>
      </c>
      <c r="J29" s="84">
        <v>5</v>
      </c>
      <c r="K29" s="84">
        <v>58.67</v>
      </c>
      <c r="L29" s="84">
        <v>41.98</v>
      </c>
    </row>
    <row r="30" spans="1:12" ht="41.25" customHeight="1" x14ac:dyDescent="0.3">
      <c r="A30" s="84" t="s">
        <v>197</v>
      </c>
      <c r="B30" s="84">
        <v>3</v>
      </c>
      <c r="C30" s="84">
        <v>49.78</v>
      </c>
      <c r="D30" s="81" t="s">
        <v>200</v>
      </c>
      <c r="E30" s="89"/>
      <c r="F30" s="89"/>
      <c r="G30" s="89"/>
      <c r="H30" s="84" t="s">
        <v>166</v>
      </c>
      <c r="I30" s="84" t="s">
        <v>167</v>
      </c>
      <c r="J30" s="84">
        <v>3</v>
      </c>
      <c r="K30" s="84">
        <v>49.78</v>
      </c>
      <c r="L30" s="84">
        <v>49.23</v>
      </c>
    </row>
    <row r="31" spans="1:12" ht="41.25" customHeight="1" x14ac:dyDescent="0.3">
      <c r="A31" s="84" t="s">
        <v>198</v>
      </c>
      <c r="B31" s="84">
        <v>2</v>
      </c>
      <c r="C31" s="84">
        <v>76.790000000000006</v>
      </c>
      <c r="D31" s="81" t="s">
        <v>200</v>
      </c>
      <c r="E31" s="89"/>
      <c r="F31" s="89"/>
      <c r="G31" s="89"/>
      <c r="H31" s="84" t="s">
        <v>168</v>
      </c>
      <c r="I31" s="84" t="s">
        <v>169</v>
      </c>
      <c r="J31" s="84">
        <v>2</v>
      </c>
      <c r="K31" s="84">
        <v>76.790000000000006</v>
      </c>
      <c r="L31" s="84">
        <v>22.86</v>
      </c>
    </row>
    <row r="32" spans="1:12" ht="38.25" customHeight="1" x14ac:dyDescent="0.3">
      <c r="A32" s="84" t="s">
        <v>199</v>
      </c>
      <c r="B32" s="84">
        <v>3</v>
      </c>
      <c r="C32" s="84">
        <v>49.78</v>
      </c>
      <c r="D32" s="81" t="s">
        <v>200</v>
      </c>
      <c r="E32" s="89"/>
      <c r="F32" s="89"/>
      <c r="G32" s="89"/>
      <c r="H32" s="84" t="s">
        <v>170</v>
      </c>
      <c r="I32" s="84" t="s">
        <v>171</v>
      </c>
      <c r="J32" s="84">
        <v>3</v>
      </c>
      <c r="K32" s="84">
        <v>49.78</v>
      </c>
      <c r="L32" s="84">
        <v>49.23</v>
      </c>
    </row>
    <row r="33" spans="1:12" ht="38.25" customHeight="1" x14ac:dyDescent="0.3">
      <c r="A33" s="84"/>
      <c r="B33" s="84"/>
      <c r="C33" s="84"/>
      <c r="E33" s="89"/>
      <c r="F33" s="89"/>
      <c r="G33" s="89"/>
    </row>
    <row r="34" spans="1:12" ht="38.25" customHeight="1" x14ac:dyDescent="0.3">
      <c r="A34" s="84"/>
      <c r="B34" s="84"/>
      <c r="C34" s="84"/>
      <c r="E34" s="89"/>
      <c r="F34" s="89"/>
      <c r="G34" s="89"/>
    </row>
    <row r="35" spans="1:12" ht="38.25" customHeight="1" x14ac:dyDescent="0.3">
      <c r="A35" s="84"/>
      <c r="B35" s="84"/>
      <c r="C35" s="84"/>
      <c r="E35" s="89"/>
      <c r="F35" s="89"/>
      <c r="G35" s="89"/>
    </row>
    <row r="36" spans="1:12" ht="38.25" customHeight="1" x14ac:dyDescent="0.3">
      <c r="A36" s="84"/>
      <c r="B36" s="84"/>
      <c r="C36" s="84"/>
      <c r="E36" s="89"/>
      <c r="F36" s="89"/>
      <c r="G36" s="89"/>
      <c r="H36" s="84" t="s">
        <v>202</v>
      </c>
    </row>
    <row r="37" spans="1:12" ht="38.25" customHeight="1" x14ac:dyDescent="0.3">
      <c r="A37" s="84"/>
      <c r="B37" s="84"/>
      <c r="C37" s="84"/>
      <c r="E37" s="89"/>
      <c r="F37" s="89"/>
      <c r="G37" s="89"/>
    </row>
    <row r="38" spans="1:12" ht="38.25" customHeight="1" x14ac:dyDescent="0.4">
      <c r="A38" s="87"/>
      <c r="B38" s="76"/>
      <c r="C38" s="76"/>
      <c r="D38" s="88"/>
      <c r="E38" s="89"/>
      <c r="F38" s="89"/>
      <c r="G38" s="89"/>
      <c r="H38" s="84" t="s">
        <v>112</v>
      </c>
      <c r="I38" s="84" t="s">
        <v>113</v>
      </c>
      <c r="J38" s="84" t="s">
        <v>114</v>
      </c>
      <c r="K38" s="84" t="s">
        <v>47</v>
      </c>
      <c r="L38" s="84" t="s">
        <v>115</v>
      </c>
    </row>
    <row r="39" spans="1:12" ht="38.25" customHeight="1" x14ac:dyDescent="0.4">
      <c r="A39" s="87"/>
      <c r="B39" s="76"/>
      <c r="C39" s="76"/>
      <c r="D39" s="88"/>
      <c r="E39" s="89"/>
      <c r="F39" s="89"/>
      <c r="G39" s="89"/>
    </row>
    <row r="40" spans="1:12" ht="38.25" customHeight="1" x14ac:dyDescent="0.3">
      <c r="A40" s="112" t="s">
        <v>238</v>
      </c>
      <c r="B40" s="84">
        <v>2</v>
      </c>
      <c r="C40" s="84">
        <v>76.790000000000006</v>
      </c>
      <c r="D40" s="88" t="s">
        <v>201</v>
      </c>
      <c r="E40" s="89"/>
      <c r="F40" s="89"/>
      <c r="G40" s="89"/>
      <c r="H40" s="84" t="s">
        <v>203</v>
      </c>
      <c r="I40" s="84" t="s">
        <v>204</v>
      </c>
      <c r="J40" s="84">
        <v>2</v>
      </c>
      <c r="K40" s="84">
        <v>76.790000000000006</v>
      </c>
      <c r="L40" s="84">
        <v>22.86</v>
      </c>
    </row>
    <row r="41" spans="1:12" ht="38.25" customHeight="1" x14ac:dyDescent="0.3">
      <c r="A41" s="112" t="s">
        <v>239</v>
      </c>
      <c r="B41" s="84">
        <v>3</v>
      </c>
      <c r="C41" s="84">
        <v>49.78</v>
      </c>
      <c r="D41" s="88" t="s">
        <v>201</v>
      </c>
      <c r="E41" s="89"/>
      <c r="F41" s="89"/>
      <c r="G41" s="89"/>
      <c r="H41" s="84" t="s">
        <v>205</v>
      </c>
      <c r="I41" s="84" t="s">
        <v>206</v>
      </c>
      <c r="J41" s="84">
        <v>3</v>
      </c>
      <c r="K41" s="84">
        <v>49.78</v>
      </c>
      <c r="L41" s="84">
        <v>49.23</v>
      </c>
    </row>
    <row r="42" spans="1:12" ht="38.25" customHeight="1" x14ac:dyDescent="0.3">
      <c r="A42" s="112" t="s">
        <v>240</v>
      </c>
      <c r="B42" s="84">
        <v>5</v>
      </c>
      <c r="C42" s="84">
        <v>58.67</v>
      </c>
      <c r="D42" s="88" t="s">
        <v>201</v>
      </c>
      <c r="E42" s="89"/>
      <c r="F42" s="89"/>
      <c r="G42" s="89"/>
      <c r="H42" s="84" t="s">
        <v>207</v>
      </c>
      <c r="I42" s="84" t="s">
        <v>208</v>
      </c>
      <c r="J42" s="84">
        <v>5</v>
      </c>
      <c r="K42" s="84">
        <v>58.67</v>
      </c>
      <c r="L42" s="84">
        <v>41.98</v>
      </c>
    </row>
    <row r="43" spans="1:12" ht="38.25" customHeight="1" x14ac:dyDescent="0.3">
      <c r="A43" s="112" t="s">
        <v>241</v>
      </c>
      <c r="B43" s="84">
        <v>2</v>
      </c>
      <c r="C43" s="84">
        <v>76.790000000000006</v>
      </c>
      <c r="D43" s="88" t="s">
        <v>201</v>
      </c>
      <c r="E43" s="89"/>
      <c r="F43" s="89"/>
      <c r="G43" s="89"/>
      <c r="H43" s="84" t="s">
        <v>209</v>
      </c>
      <c r="I43" s="84" t="s">
        <v>210</v>
      </c>
      <c r="J43" s="84">
        <v>2</v>
      </c>
      <c r="K43" s="84">
        <v>76.790000000000006</v>
      </c>
      <c r="L43" s="84">
        <v>22.86</v>
      </c>
    </row>
    <row r="44" spans="1:12" ht="38.25" customHeight="1" x14ac:dyDescent="0.3">
      <c r="A44" s="112" t="s">
        <v>242</v>
      </c>
      <c r="B44" s="84">
        <v>5</v>
      </c>
      <c r="C44" s="84">
        <v>58.67</v>
      </c>
      <c r="D44" s="88" t="s">
        <v>201</v>
      </c>
      <c r="E44" s="89"/>
      <c r="F44" s="89"/>
      <c r="G44" s="89"/>
      <c r="H44" s="84" t="s">
        <v>211</v>
      </c>
      <c r="I44" s="84" t="s">
        <v>212</v>
      </c>
      <c r="J44" s="84">
        <v>5</v>
      </c>
      <c r="K44" s="84">
        <v>58.67</v>
      </c>
      <c r="L44" s="84">
        <v>41.98</v>
      </c>
    </row>
    <row r="45" spans="1:12" ht="38.25" customHeight="1" x14ac:dyDescent="0.3">
      <c r="A45" s="112" t="s">
        <v>243</v>
      </c>
      <c r="B45" s="84">
        <v>3</v>
      </c>
      <c r="C45" s="84">
        <v>49.78</v>
      </c>
      <c r="D45" s="88" t="s">
        <v>201</v>
      </c>
      <c r="E45" s="89"/>
      <c r="F45" s="89"/>
      <c r="G45" s="89"/>
      <c r="H45" s="84" t="s">
        <v>213</v>
      </c>
      <c r="I45" s="84" t="s">
        <v>214</v>
      </c>
      <c r="J45" s="84">
        <v>3</v>
      </c>
      <c r="K45" s="84">
        <v>49.78</v>
      </c>
      <c r="L45" s="84">
        <v>49.23</v>
      </c>
    </row>
    <row r="46" spans="1:12" ht="38.25" customHeight="1" x14ac:dyDescent="0.3">
      <c r="A46" s="112" t="s">
        <v>244</v>
      </c>
      <c r="B46" s="84">
        <v>2</v>
      </c>
      <c r="C46" s="84">
        <v>76.790000000000006</v>
      </c>
      <c r="D46" s="88" t="s">
        <v>201</v>
      </c>
      <c r="E46" s="89"/>
      <c r="F46" s="89"/>
      <c r="G46" s="89"/>
      <c r="H46" s="84" t="s">
        <v>215</v>
      </c>
      <c r="I46" s="84" t="s">
        <v>216</v>
      </c>
      <c r="J46" s="84">
        <v>2</v>
      </c>
      <c r="K46" s="84">
        <v>76.790000000000006</v>
      </c>
      <c r="L46" s="84">
        <v>22.86</v>
      </c>
    </row>
    <row r="47" spans="1:12" ht="38.25" customHeight="1" x14ac:dyDescent="0.3">
      <c r="A47" s="112" t="s">
        <v>245</v>
      </c>
      <c r="B47" s="84">
        <v>3</v>
      </c>
      <c r="C47" s="84">
        <v>49.78</v>
      </c>
      <c r="D47" s="88" t="s">
        <v>201</v>
      </c>
      <c r="E47" s="89"/>
      <c r="F47" s="89"/>
      <c r="G47" s="89"/>
      <c r="H47" s="84" t="s">
        <v>217</v>
      </c>
      <c r="I47" s="84" t="s">
        <v>218</v>
      </c>
      <c r="J47" s="84">
        <v>3</v>
      </c>
      <c r="K47" s="84">
        <v>49.78</v>
      </c>
      <c r="L47" s="84">
        <v>49.23</v>
      </c>
    </row>
    <row r="48" spans="1:12" ht="38.25" customHeight="1" x14ac:dyDescent="0.3">
      <c r="A48" s="112" t="s">
        <v>246</v>
      </c>
      <c r="B48" s="84">
        <v>5</v>
      </c>
      <c r="C48" s="84">
        <v>58.67</v>
      </c>
      <c r="D48" s="88" t="s">
        <v>201</v>
      </c>
      <c r="E48" s="89"/>
      <c r="F48" s="89"/>
      <c r="G48" s="89"/>
      <c r="H48" s="84" t="s">
        <v>219</v>
      </c>
      <c r="I48" s="84" t="s">
        <v>220</v>
      </c>
      <c r="J48" s="84">
        <v>5</v>
      </c>
      <c r="K48" s="84">
        <v>58.67</v>
      </c>
      <c r="L48" s="84">
        <v>41.98</v>
      </c>
    </row>
    <row r="49" spans="1:12" ht="38.25" customHeight="1" x14ac:dyDescent="0.3">
      <c r="A49" s="112" t="s">
        <v>247</v>
      </c>
      <c r="B49" s="84">
        <v>2</v>
      </c>
      <c r="C49" s="84">
        <v>76.790000000000006</v>
      </c>
      <c r="D49" s="88" t="s">
        <v>201</v>
      </c>
      <c r="E49" s="89"/>
      <c r="F49" s="89"/>
      <c r="G49" s="89"/>
      <c r="H49" s="84" t="s">
        <v>221</v>
      </c>
      <c r="I49" s="84" t="s">
        <v>222</v>
      </c>
      <c r="J49" s="84">
        <v>2</v>
      </c>
      <c r="K49" s="84">
        <v>76.790000000000006</v>
      </c>
      <c r="L49" s="84">
        <v>22.86</v>
      </c>
    </row>
    <row r="50" spans="1:12" ht="38.25" customHeight="1" x14ac:dyDescent="0.3">
      <c r="A50" s="112" t="s">
        <v>248</v>
      </c>
      <c r="B50" s="84">
        <v>3</v>
      </c>
      <c r="C50" s="84">
        <v>49.78</v>
      </c>
      <c r="D50" s="88" t="s">
        <v>201</v>
      </c>
      <c r="E50" s="89"/>
      <c r="F50" s="89"/>
      <c r="G50" s="89"/>
      <c r="H50" s="84" t="s">
        <v>223</v>
      </c>
      <c r="I50" s="84" t="s">
        <v>224</v>
      </c>
      <c r="J50" s="84">
        <v>3</v>
      </c>
      <c r="K50" s="84">
        <v>49.78</v>
      </c>
      <c r="L50" s="84">
        <v>49.23</v>
      </c>
    </row>
    <row r="51" spans="1:12" ht="38.25" customHeight="1" x14ac:dyDescent="0.3">
      <c r="A51" s="112" t="s">
        <v>249</v>
      </c>
      <c r="B51" s="84">
        <v>2</v>
      </c>
      <c r="C51" s="84">
        <v>76.790000000000006</v>
      </c>
      <c r="D51" s="88" t="s">
        <v>201</v>
      </c>
      <c r="E51" s="89"/>
      <c r="F51" s="89"/>
      <c r="G51" s="89"/>
      <c r="H51" s="84" t="s">
        <v>225</v>
      </c>
      <c r="I51" s="84" t="s">
        <v>226</v>
      </c>
      <c r="J51" s="84">
        <v>2</v>
      </c>
      <c r="K51" s="84">
        <v>76.790000000000006</v>
      </c>
      <c r="L51" s="84">
        <v>22.86</v>
      </c>
    </row>
    <row r="52" spans="1:12" ht="36.75" customHeight="1" x14ac:dyDescent="0.3">
      <c r="A52" s="112" t="s">
        <v>250</v>
      </c>
      <c r="B52" s="84">
        <v>3</v>
      </c>
      <c r="C52" s="84">
        <v>49.78</v>
      </c>
      <c r="D52" s="88" t="s">
        <v>201</v>
      </c>
      <c r="E52" s="89"/>
      <c r="F52" s="89"/>
      <c r="G52" s="89"/>
      <c r="H52" s="84" t="s">
        <v>227</v>
      </c>
      <c r="I52" s="84" t="s">
        <v>228</v>
      </c>
      <c r="J52" s="84">
        <v>3</v>
      </c>
      <c r="K52" s="84">
        <v>49.78</v>
      </c>
      <c r="L52" s="84">
        <v>49.23</v>
      </c>
    </row>
    <row r="53" spans="1:12" ht="38.25" customHeight="1" x14ac:dyDescent="0.3">
      <c r="A53" s="112" t="s">
        <v>251</v>
      </c>
      <c r="B53" s="84">
        <v>5</v>
      </c>
      <c r="C53" s="84">
        <v>58.67</v>
      </c>
      <c r="D53" s="88" t="s">
        <v>201</v>
      </c>
      <c r="E53" s="89"/>
      <c r="F53" s="89"/>
      <c r="G53" s="89"/>
      <c r="H53" s="84" t="s">
        <v>229</v>
      </c>
      <c r="I53" s="84" t="s">
        <v>230</v>
      </c>
      <c r="J53" s="84">
        <v>5</v>
      </c>
      <c r="K53" s="84">
        <v>58.67</v>
      </c>
      <c r="L53" s="84">
        <v>41.98</v>
      </c>
    </row>
    <row r="54" spans="1:12" ht="38.25" customHeight="1" x14ac:dyDescent="0.3">
      <c r="A54" s="112" t="s">
        <v>252</v>
      </c>
      <c r="B54" s="84">
        <v>3</v>
      </c>
      <c r="C54" s="84">
        <v>49.78</v>
      </c>
      <c r="D54" s="88" t="s">
        <v>201</v>
      </c>
      <c r="E54" s="89"/>
      <c r="F54" s="89"/>
      <c r="G54" s="89"/>
      <c r="H54" s="84" t="s">
        <v>231</v>
      </c>
      <c r="I54" s="84" t="s">
        <v>133</v>
      </c>
      <c r="J54" s="84">
        <v>3</v>
      </c>
      <c r="K54" s="84">
        <v>49.78</v>
      </c>
      <c r="L54" s="84">
        <v>49.23</v>
      </c>
    </row>
    <row r="55" spans="1:12" ht="38.25" customHeight="1" x14ac:dyDescent="0.3">
      <c r="A55" s="112" t="s">
        <v>253</v>
      </c>
      <c r="B55" s="84">
        <v>5</v>
      </c>
      <c r="C55" s="84">
        <v>58.67</v>
      </c>
      <c r="D55" s="88" t="s">
        <v>201</v>
      </c>
      <c r="E55" s="89"/>
      <c r="F55" s="89"/>
      <c r="G55" s="89"/>
      <c r="H55" s="84" t="s">
        <v>232</v>
      </c>
      <c r="I55" s="84" t="s">
        <v>233</v>
      </c>
      <c r="J55" s="84">
        <v>5</v>
      </c>
      <c r="K55" s="84">
        <v>58.67</v>
      </c>
      <c r="L55" s="84">
        <v>41.98</v>
      </c>
    </row>
    <row r="56" spans="1:12" ht="38.25" customHeight="1" x14ac:dyDescent="0.3">
      <c r="A56" s="112" t="s">
        <v>254</v>
      </c>
      <c r="B56" s="84">
        <v>2</v>
      </c>
      <c r="C56" s="84">
        <v>76.790000000000006</v>
      </c>
      <c r="D56" s="88" t="s">
        <v>201</v>
      </c>
      <c r="E56" s="89"/>
      <c r="F56" s="89"/>
      <c r="G56" s="89"/>
      <c r="H56" s="84" t="s">
        <v>234</v>
      </c>
      <c r="I56" s="84" t="s">
        <v>235</v>
      </c>
      <c r="J56" s="84">
        <v>2</v>
      </c>
      <c r="K56" s="84">
        <v>76.790000000000006</v>
      </c>
      <c r="L56" s="84">
        <v>22.86</v>
      </c>
    </row>
    <row r="57" spans="1:12" ht="38.25" customHeight="1" x14ac:dyDescent="0.3">
      <c r="A57" s="112" t="s">
        <v>255</v>
      </c>
      <c r="B57" s="84">
        <v>3</v>
      </c>
      <c r="C57" s="84">
        <v>49.78</v>
      </c>
      <c r="D57" s="88" t="s">
        <v>201</v>
      </c>
      <c r="E57" s="89"/>
      <c r="F57" s="89"/>
      <c r="G57" s="89"/>
      <c r="H57" s="84" t="s">
        <v>236</v>
      </c>
      <c r="I57" s="84" t="s">
        <v>237</v>
      </c>
      <c r="J57" s="84">
        <v>3</v>
      </c>
      <c r="K57" s="84">
        <v>49.78</v>
      </c>
      <c r="L57" s="84">
        <v>49.23</v>
      </c>
    </row>
    <row r="58" spans="1:12" ht="38.25" customHeight="1" x14ac:dyDescent="0.4">
      <c r="A58" s="87"/>
      <c r="B58" s="76"/>
      <c r="C58" s="76"/>
      <c r="D58" s="78"/>
      <c r="E58" s="90"/>
      <c r="F58" s="90"/>
      <c r="G58" s="89"/>
    </row>
    <row r="59" spans="1:12" ht="38.25" customHeight="1" x14ac:dyDescent="0.4">
      <c r="A59" s="91"/>
      <c r="B59" s="76"/>
      <c r="C59" s="76"/>
      <c r="D59" s="78"/>
      <c r="E59" s="90"/>
      <c r="F59" s="90"/>
      <c r="G59" s="89"/>
    </row>
    <row r="60" spans="1:12" ht="38.25" customHeight="1" x14ac:dyDescent="0.4">
      <c r="A60" s="91"/>
      <c r="B60" s="76"/>
      <c r="C60" s="76"/>
      <c r="D60" s="78"/>
      <c r="E60" s="90"/>
      <c r="F60" s="90"/>
      <c r="G60" s="89"/>
      <c r="H60" s="113" t="s">
        <v>256</v>
      </c>
      <c r="I60" s="113"/>
      <c r="J60" s="113"/>
      <c r="K60" s="113"/>
      <c r="L60" s="113"/>
    </row>
    <row r="61" spans="1:12" ht="38.25" customHeight="1" x14ac:dyDescent="0.4">
      <c r="A61" s="91"/>
      <c r="B61" s="76"/>
      <c r="C61" s="76"/>
      <c r="D61" s="78"/>
      <c r="E61" s="90"/>
      <c r="F61" s="90"/>
      <c r="G61" s="89"/>
      <c r="H61" s="113"/>
      <c r="I61" s="113"/>
      <c r="J61" s="113"/>
      <c r="K61" s="113"/>
      <c r="L61" s="113"/>
    </row>
    <row r="62" spans="1:12" ht="38.25" customHeight="1" x14ac:dyDescent="0.4">
      <c r="A62" s="91"/>
      <c r="B62" s="76"/>
      <c r="C62" s="76"/>
      <c r="D62" s="78"/>
      <c r="E62" s="90"/>
      <c r="F62" s="90"/>
      <c r="G62" s="89"/>
      <c r="H62" s="113" t="s">
        <v>112</v>
      </c>
      <c r="I62" s="113" t="s">
        <v>113</v>
      </c>
      <c r="J62" s="113" t="s">
        <v>114</v>
      </c>
      <c r="K62" s="113" t="s">
        <v>47</v>
      </c>
      <c r="L62" s="113" t="s">
        <v>115</v>
      </c>
    </row>
    <row r="63" spans="1:12" ht="38.25" customHeight="1" x14ac:dyDescent="0.4">
      <c r="A63" s="91"/>
      <c r="B63" s="76"/>
      <c r="C63" s="76"/>
      <c r="D63" s="78"/>
      <c r="E63" s="90"/>
      <c r="F63" s="90"/>
      <c r="G63" s="89"/>
      <c r="H63" s="113"/>
      <c r="I63" s="113"/>
      <c r="J63" s="113"/>
      <c r="K63" s="113"/>
      <c r="L63" s="113"/>
    </row>
    <row r="64" spans="1:12" ht="38.25" customHeight="1" x14ac:dyDescent="0.4">
      <c r="A64" s="91"/>
      <c r="B64" s="76"/>
      <c r="C64" s="76"/>
      <c r="D64" s="78"/>
      <c r="E64" s="90"/>
      <c r="F64" s="90"/>
      <c r="G64" s="89"/>
      <c r="H64" s="114"/>
      <c r="I64" s="114"/>
      <c r="J64" s="115"/>
      <c r="K64" s="115"/>
      <c r="L64" s="115"/>
    </row>
    <row r="65" spans="1:12" ht="38.25" customHeight="1" x14ac:dyDescent="0.4">
      <c r="A65" s="116" t="str">
        <f>(H65&amp;I65)</f>
        <v>AbualjisRaniah</v>
      </c>
      <c r="B65" s="76">
        <f>J65</f>
        <v>3</v>
      </c>
      <c r="C65" s="76">
        <f>K65</f>
        <v>49.78</v>
      </c>
      <c r="D65" s="78" t="s">
        <v>300</v>
      </c>
      <c r="E65" s="90"/>
      <c r="F65" s="90"/>
      <c r="G65" s="89"/>
      <c r="H65" s="116" t="s">
        <v>257</v>
      </c>
      <c r="I65" s="116" t="s">
        <v>258</v>
      </c>
      <c r="J65" s="113">
        <v>3</v>
      </c>
      <c r="K65" s="113">
        <v>49.78</v>
      </c>
      <c r="L65" s="113">
        <v>49.23</v>
      </c>
    </row>
    <row r="66" spans="1:12" ht="38.25" customHeight="1" x14ac:dyDescent="0.4">
      <c r="A66" s="116" t="str">
        <f t="shared" ref="A66:A87" si="0">(H66&amp;I66)</f>
        <v>AlghaziLayth</v>
      </c>
      <c r="B66" s="76">
        <f t="shared" ref="B66:B87" si="1">J66</f>
        <v>2</v>
      </c>
      <c r="C66" s="76">
        <f t="shared" ref="C66:C87" si="2">K66</f>
        <v>76.790000000000006</v>
      </c>
      <c r="D66" s="78" t="s">
        <v>300</v>
      </c>
      <c r="E66" s="90"/>
      <c r="F66" s="90"/>
      <c r="G66" s="89"/>
      <c r="H66" s="116" t="s">
        <v>259</v>
      </c>
      <c r="I66" s="116" t="s">
        <v>260</v>
      </c>
      <c r="J66" s="113">
        <v>2</v>
      </c>
      <c r="K66" s="113">
        <v>76.790000000000006</v>
      </c>
      <c r="L66" s="113">
        <v>22.86</v>
      </c>
    </row>
    <row r="67" spans="1:12" ht="38.25" customHeight="1" x14ac:dyDescent="0.4">
      <c r="A67" s="116" t="str">
        <f t="shared" si="0"/>
        <v>ArmasAshley</v>
      </c>
      <c r="B67" s="76">
        <f t="shared" si="1"/>
        <v>5</v>
      </c>
      <c r="C67" s="76">
        <f t="shared" si="2"/>
        <v>58.67</v>
      </c>
      <c r="D67" s="78" t="s">
        <v>300</v>
      </c>
      <c r="E67" s="90"/>
      <c r="F67" s="90"/>
      <c r="G67" s="89"/>
      <c r="H67" s="116" t="s">
        <v>261</v>
      </c>
      <c r="I67" s="116" t="s">
        <v>235</v>
      </c>
      <c r="J67" s="113">
        <v>5</v>
      </c>
      <c r="K67" s="113">
        <v>58.67</v>
      </c>
      <c r="L67" s="113">
        <v>41.98</v>
      </c>
    </row>
    <row r="68" spans="1:12" ht="38.25" customHeight="1" x14ac:dyDescent="0.4">
      <c r="A68" s="116" t="str">
        <f t="shared" si="0"/>
        <v>BahnamNaseer</v>
      </c>
      <c r="B68" s="76">
        <f t="shared" si="1"/>
        <v>2</v>
      </c>
      <c r="C68" s="76">
        <f t="shared" si="2"/>
        <v>76.790000000000006</v>
      </c>
      <c r="D68" s="78" t="s">
        <v>300</v>
      </c>
      <c r="E68" s="90"/>
      <c r="F68" s="90"/>
      <c r="G68" s="89"/>
      <c r="H68" s="116" t="s">
        <v>262</v>
      </c>
      <c r="I68" s="116" t="s">
        <v>263</v>
      </c>
      <c r="J68" s="113">
        <v>2</v>
      </c>
      <c r="K68" s="113">
        <v>76.790000000000006</v>
      </c>
      <c r="L68" s="113">
        <v>22.86</v>
      </c>
    </row>
    <row r="69" spans="1:12" ht="38.25" customHeight="1" x14ac:dyDescent="0.4">
      <c r="A69" s="116" t="str">
        <f t="shared" si="0"/>
        <v>BlessingRandy</v>
      </c>
      <c r="B69" s="76">
        <f t="shared" si="1"/>
        <v>3</v>
      </c>
      <c r="C69" s="76">
        <f t="shared" si="2"/>
        <v>49.78</v>
      </c>
      <c r="D69" s="78" t="s">
        <v>300</v>
      </c>
      <c r="E69" s="90"/>
      <c r="F69" s="90"/>
      <c r="G69" s="89"/>
      <c r="H69" s="116" t="s">
        <v>264</v>
      </c>
      <c r="I69" s="116" t="s">
        <v>265</v>
      </c>
      <c r="J69" s="113">
        <v>3</v>
      </c>
      <c r="K69" s="113">
        <v>49.78</v>
      </c>
      <c r="L69" s="113">
        <v>49.23</v>
      </c>
    </row>
    <row r="70" spans="1:12" ht="38.25" customHeight="1" x14ac:dyDescent="0.4">
      <c r="A70" s="116" t="str">
        <f t="shared" si="0"/>
        <v>BrickerKarena</v>
      </c>
      <c r="B70" s="76">
        <f t="shared" si="1"/>
        <v>5</v>
      </c>
      <c r="C70" s="76">
        <f t="shared" si="2"/>
        <v>58.67</v>
      </c>
      <c r="D70" s="78" t="s">
        <v>300</v>
      </c>
      <c r="E70" s="90"/>
      <c r="F70" s="90"/>
      <c r="G70" s="89"/>
      <c r="H70" s="116" t="s">
        <v>266</v>
      </c>
      <c r="I70" s="116" t="s">
        <v>267</v>
      </c>
      <c r="J70" s="113">
        <v>5</v>
      </c>
      <c r="K70" s="113">
        <v>58.67</v>
      </c>
      <c r="L70" s="113">
        <v>41.98</v>
      </c>
    </row>
    <row r="71" spans="1:12" ht="38.25" customHeight="1" x14ac:dyDescent="0.4">
      <c r="A71" s="116" t="str">
        <f t="shared" si="0"/>
        <v>CardwellBrian</v>
      </c>
      <c r="B71" s="76">
        <f t="shared" si="1"/>
        <v>2</v>
      </c>
      <c r="C71" s="76">
        <f t="shared" si="2"/>
        <v>76.790000000000006</v>
      </c>
      <c r="D71" s="78" t="s">
        <v>300</v>
      </c>
      <c r="E71" s="90"/>
      <c r="F71" s="90"/>
      <c r="G71" s="89"/>
      <c r="H71" s="116" t="s">
        <v>268</v>
      </c>
      <c r="I71" s="116" t="s">
        <v>133</v>
      </c>
      <c r="J71" s="113">
        <v>2</v>
      </c>
      <c r="K71" s="113">
        <v>76.790000000000006</v>
      </c>
      <c r="L71" s="113">
        <v>22.86</v>
      </c>
    </row>
    <row r="72" spans="1:12" ht="38.25" customHeight="1" x14ac:dyDescent="0.4">
      <c r="A72" s="116" t="str">
        <f t="shared" si="0"/>
        <v>EsparzaKristine</v>
      </c>
      <c r="B72" s="76">
        <f t="shared" si="1"/>
        <v>3</v>
      </c>
      <c r="C72" s="76">
        <f t="shared" si="2"/>
        <v>49.78</v>
      </c>
      <c r="D72" s="78" t="s">
        <v>300</v>
      </c>
      <c r="E72" s="90"/>
      <c r="F72" s="90"/>
      <c r="G72" s="89"/>
      <c r="H72" s="116" t="s">
        <v>122</v>
      </c>
      <c r="I72" s="116" t="s">
        <v>269</v>
      </c>
      <c r="J72" s="113">
        <v>3</v>
      </c>
      <c r="K72" s="113">
        <v>49.78</v>
      </c>
      <c r="L72" s="113">
        <v>49.23</v>
      </c>
    </row>
    <row r="73" spans="1:12" ht="38.25" customHeight="1" x14ac:dyDescent="0.4">
      <c r="A73" s="116" t="str">
        <f t="shared" si="0"/>
        <v>HoHanh</v>
      </c>
      <c r="B73" s="76">
        <f t="shared" si="1"/>
        <v>5</v>
      </c>
      <c r="C73" s="76">
        <f t="shared" si="2"/>
        <v>58.67</v>
      </c>
      <c r="D73" s="78" t="s">
        <v>300</v>
      </c>
      <c r="E73" s="90"/>
      <c r="F73" s="90"/>
      <c r="G73" s="89"/>
      <c r="H73" s="116" t="s">
        <v>270</v>
      </c>
      <c r="I73" s="116" t="s">
        <v>271</v>
      </c>
      <c r="J73" s="113">
        <v>5</v>
      </c>
      <c r="K73" s="113">
        <v>58.67</v>
      </c>
      <c r="L73" s="113">
        <v>41.98</v>
      </c>
    </row>
    <row r="74" spans="1:12" ht="38.25" customHeight="1" x14ac:dyDescent="0.4">
      <c r="A74" s="116" t="str">
        <f t="shared" si="0"/>
        <v>KamilSarah</v>
      </c>
      <c r="B74" s="76">
        <f t="shared" si="1"/>
        <v>2</v>
      </c>
      <c r="C74" s="76">
        <f t="shared" si="2"/>
        <v>76.790000000000006</v>
      </c>
      <c r="D74" s="78" t="s">
        <v>300</v>
      </c>
      <c r="E74" s="90"/>
      <c r="F74" s="90"/>
      <c r="G74" s="89"/>
      <c r="H74" s="116" t="s">
        <v>272</v>
      </c>
      <c r="I74" s="116" t="s">
        <v>273</v>
      </c>
      <c r="J74" s="113">
        <v>2</v>
      </c>
      <c r="K74" s="113">
        <v>76.790000000000006</v>
      </c>
      <c r="L74" s="113">
        <v>22.86</v>
      </c>
    </row>
    <row r="75" spans="1:12" ht="38.25" customHeight="1" x14ac:dyDescent="0.4">
      <c r="A75" s="116" t="str">
        <f t="shared" si="0"/>
        <v>KennyKristien</v>
      </c>
      <c r="B75" s="76">
        <f t="shared" si="1"/>
        <v>3</v>
      </c>
      <c r="C75" s="76">
        <f t="shared" si="2"/>
        <v>49.78</v>
      </c>
      <c r="D75" s="78" t="s">
        <v>300</v>
      </c>
      <c r="E75" s="90"/>
      <c r="F75" s="90"/>
      <c r="G75" s="89"/>
      <c r="H75" s="116" t="s">
        <v>274</v>
      </c>
      <c r="I75" s="116" t="s">
        <v>275</v>
      </c>
      <c r="J75" s="113">
        <v>3</v>
      </c>
      <c r="K75" s="113">
        <v>49.78</v>
      </c>
      <c r="L75" s="113">
        <v>49.23</v>
      </c>
    </row>
    <row r="76" spans="1:12" ht="37.5" customHeight="1" x14ac:dyDescent="0.4">
      <c r="A76" s="116" t="str">
        <f t="shared" si="0"/>
        <v>LeonNicholas</v>
      </c>
      <c r="B76" s="76">
        <f t="shared" si="1"/>
        <v>5</v>
      </c>
      <c r="C76" s="76">
        <f t="shared" si="2"/>
        <v>58.67</v>
      </c>
      <c r="D76" s="78" t="s">
        <v>300</v>
      </c>
      <c r="E76" s="90"/>
      <c r="F76" s="90"/>
      <c r="G76" s="89"/>
      <c r="H76" s="116" t="s">
        <v>276</v>
      </c>
      <c r="I76" s="116" t="s">
        <v>277</v>
      </c>
      <c r="J76" s="113">
        <v>5</v>
      </c>
      <c r="K76" s="113">
        <v>58.67</v>
      </c>
      <c r="L76" s="113">
        <v>41.98</v>
      </c>
    </row>
    <row r="77" spans="1:12" ht="38.25" customHeight="1" x14ac:dyDescent="0.4">
      <c r="A77" s="116" t="str">
        <f t="shared" si="0"/>
        <v>MazzoneSarina</v>
      </c>
      <c r="B77" s="76">
        <f t="shared" si="1"/>
        <v>2</v>
      </c>
      <c r="C77" s="76">
        <f t="shared" si="2"/>
        <v>76.790000000000006</v>
      </c>
      <c r="D77" s="78" t="s">
        <v>300</v>
      </c>
      <c r="E77" s="90"/>
      <c r="F77" s="90"/>
      <c r="G77" s="89"/>
      <c r="H77" s="116" t="s">
        <v>278</v>
      </c>
      <c r="I77" s="116" t="s">
        <v>279</v>
      </c>
      <c r="J77" s="113">
        <v>2</v>
      </c>
      <c r="K77" s="113">
        <v>76.790000000000006</v>
      </c>
      <c r="L77" s="113">
        <v>22.86</v>
      </c>
    </row>
    <row r="78" spans="1:12" ht="38.25" customHeight="1" x14ac:dyDescent="0.4">
      <c r="A78" s="116" t="str">
        <f t="shared" si="0"/>
        <v>PinaJacky</v>
      </c>
      <c r="B78" s="76">
        <f t="shared" si="1"/>
        <v>5</v>
      </c>
      <c r="C78" s="76">
        <f t="shared" si="2"/>
        <v>58.67</v>
      </c>
      <c r="D78" s="78" t="s">
        <v>300</v>
      </c>
      <c r="E78" s="90"/>
      <c r="F78" s="90"/>
      <c r="G78" s="89"/>
      <c r="H78" s="116" t="s">
        <v>280</v>
      </c>
      <c r="I78" s="116" t="s">
        <v>281</v>
      </c>
      <c r="J78" s="113">
        <v>5</v>
      </c>
      <c r="K78" s="113">
        <v>58.67</v>
      </c>
      <c r="L78" s="113">
        <v>41.98</v>
      </c>
    </row>
    <row r="79" spans="1:12" ht="38.25" customHeight="1" x14ac:dyDescent="0.4">
      <c r="A79" s="116" t="str">
        <f t="shared" si="0"/>
        <v>RamirezBerenice</v>
      </c>
      <c r="B79" s="76">
        <f t="shared" si="1"/>
        <v>2</v>
      </c>
      <c r="C79" s="76">
        <f t="shared" si="2"/>
        <v>76.790000000000006</v>
      </c>
      <c r="D79" s="78" t="s">
        <v>300</v>
      </c>
      <c r="E79" s="90"/>
      <c r="F79" s="90"/>
      <c r="G79" s="89"/>
      <c r="H79" s="116" t="s">
        <v>282</v>
      </c>
      <c r="I79" s="116" t="s">
        <v>283</v>
      </c>
      <c r="J79" s="113">
        <v>2</v>
      </c>
      <c r="K79" s="113">
        <v>76.790000000000006</v>
      </c>
      <c r="L79" s="113">
        <v>22.86</v>
      </c>
    </row>
    <row r="80" spans="1:12" ht="38.25" customHeight="1" x14ac:dyDescent="0.4">
      <c r="A80" s="116" t="str">
        <f t="shared" si="0"/>
        <v>ReillyShaughn</v>
      </c>
      <c r="B80" s="76">
        <f t="shared" si="1"/>
        <v>3</v>
      </c>
      <c r="C80" s="76">
        <f t="shared" si="2"/>
        <v>49.78</v>
      </c>
      <c r="D80" s="78" t="s">
        <v>300</v>
      </c>
      <c r="E80" s="90"/>
      <c r="F80" s="90"/>
      <c r="G80" s="89"/>
      <c r="H80" s="116" t="s">
        <v>284</v>
      </c>
      <c r="I80" s="116" t="s">
        <v>285</v>
      </c>
      <c r="J80" s="113">
        <v>3</v>
      </c>
      <c r="K80" s="113">
        <v>49.78</v>
      </c>
      <c r="L80" s="113">
        <v>49.23</v>
      </c>
    </row>
    <row r="81" spans="1:12" ht="38.25" customHeight="1" x14ac:dyDescent="0.4">
      <c r="A81" s="116" t="str">
        <f t="shared" si="0"/>
        <v>SalmanMohammed</v>
      </c>
      <c r="B81" s="76">
        <f t="shared" si="1"/>
        <v>5</v>
      </c>
      <c r="C81" s="76">
        <f t="shared" si="2"/>
        <v>58.67</v>
      </c>
      <c r="D81" s="78" t="s">
        <v>300</v>
      </c>
      <c r="E81" s="90"/>
      <c r="F81" s="90"/>
      <c r="G81" s="89"/>
      <c r="H81" s="116" t="s">
        <v>286</v>
      </c>
      <c r="I81" s="116" t="s">
        <v>287</v>
      </c>
      <c r="J81" s="113">
        <v>5</v>
      </c>
      <c r="K81" s="113">
        <v>58.67</v>
      </c>
      <c r="L81" s="113">
        <v>41.98</v>
      </c>
    </row>
    <row r="82" spans="1:12" ht="38.25" customHeight="1" x14ac:dyDescent="0.4">
      <c r="A82" s="116" t="str">
        <f t="shared" si="0"/>
        <v>SebiNoor</v>
      </c>
      <c r="B82" s="76">
        <f t="shared" si="1"/>
        <v>2</v>
      </c>
      <c r="C82" s="76">
        <f t="shared" si="2"/>
        <v>76.790000000000006</v>
      </c>
      <c r="D82" s="78" t="s">
        <v>300</v>
      </c>
      <c r="E82" s="90"/>
      <c r="F82" s="90"/>
      <c r="G82" s="89"/>
      <c r="H82" s="116" t="s">
        <v>288</v>
      </c>
      <c r="I82" s="116" t="s">
        <v>289</v>
      </c>
      <c r="J82" s="113">
        <v>2</v>
      </c>
      <c r="K82" s="113">
        <v>76.790000000000006</v>
      </c>
      <c r="L82" s="113">
        <v>22.86</v>
      </c>
    </row>
    <row r="83" spans="1:12" ht="38.25" customHeight="1" x14ac:dyDescent="0.4">
      <c r="A83" s="116" t="str">
        <f t="shared" si="0"/>
        <v>ShayaLina</v>
      </c>
      <c r="B83" s="76">
        <f t="shared" si="1"/>
        <v>3</v>
      </c>
      <c r="C83" s="76">
        <f t="shared" si="2"/>
        <v>49.78</v>
      </c>
      <c r="D83" s="78" t="s">
        <v>300</v>
      </c>
      <c r="E83" s="90"/>
      <c r="F83" s="90"/>
      <c r="G83" s="89"/>
      <c r="H83" s="116" t="s">
        <v>290</v>
      </c>
      <c r="I83" s="116" t="s">
        <v>291</v>
      </c>
      <c r="J83" s="113">
        <v>3</v>
      </c>
      <c r="K83" s="113">
        <v>49.78</v>
      </c>
      <c r="L83" s="113">
        <v>49.23</v>
      </c>
    </row>
    <row r="84" spans="1:12" ht="38.25" customHeight="1" x14ac:dyDescent="0.4">
      <c r="A84" s="116" t="str">
        <f t="shared" si="0"/>
        <v>SigalaAnthony</v>
      </c>
      <c r="B84" s="76">
        <f t="shared" si="1"/>
        <v>5</v>
      </c>
      <c r="C84" s="76">
        <f t="shared" si="2"/>
        <v>58.67</v>
      </c>
      <c r="D84" s="78" t="s">
        <v>300</v>
      </c>
      <c r="H84" s="116" t="s">
        <v>292</v>
      </c>
      <c r="I84" s="116" t="s">
        <v>293</v>
      </c>
      <c r="J84" s="113">
        <v>5</v>
      </c>
      <c r="K84" s="113">
        <v>58.67</v>
      </c>
      <c r="L84" s="113">
        <v>41.98</v>
      </c>
    </row>
    <row r="85" spans="1:12" ht="38.25" customHeight="1" x14ac:dyDescent="0.4">
      <c r="A85" s="116" t="str">
        <f t="shared" si="0"/>
        <v>SunigaLeonard</v>
      </c>
      <c r="B85" s="76">
        <f t="shared" si="1"/>
        <v>2</v>
      </c>
      <c r="C85" s="76">
        <f t="shared" si="2"/>
        <v>76.790000000000006</v>
      </c>
      <c r="D85" s="78" t="s">
        <v>300</v>
      </c>
      <c r="E85" s="90"/>
      <c r="F85" s="90"/>
      <c r="H85" s="116" t="s">
        <v>294</v>
      </c>
      <c r="I85" s="116" t="s">
        <v>295</v>
      </c>
      <c r="J85" s="113">
        <v>2</v>
      </c>
      <c r="K85" s="113">
        <v>76.790000000000006</v>
      </c>
      <c r="L85" s="113">
        <v>22.86</v>
      </c>
    </row>
    <row r="86" spans="1:12" ht="38.25" customHeight="1" x14ac:dyDescent="0.4">
      <c r="A86" s="116" t="str">
        <f t="shared" si="0"/>
        <v>SzaboHaylie</v>
      </c>
      <c r="B86" s="76">
        <f t="shared" si="1"/>
        <v>3</v>
      </c>
      <c r="C86" s="76">
        <f t="shared" si="2"/>
        <v>49.78</v>
      </c>
      <c r="D86" s="78" t="s">
        <v>300</v>
      </c>
      <c r="E86" s="90"/>
      <c r="F86" s="90"/>
      <c r="H86" s="116" t="s">
        <v>296</v>
      </c>
      <c r="I86" s="116" t="s">
        <v>297</v>
      </c>
      <c r="J86" s="113">
        <v>3</v>
      </c>
      <c r="K86" s="113">
        <v>49.78</v>
      </c>
      <c r="L86" s="113">
        <v>49.23</v>
      </c>
    </row>
    <row r="87" spans="1:12" ht="38.25" customHeight="1" x14ac:dyDescent="0.4">
      <c r="A87" s="116" t="str">
        <f t="shared" si="0"/>
        <v>TomaMaryana</v>
      </c>
      <c r="B87" s="76">
        <f t="shared" si="1"/>
        <v>5</v>
      </c>
      <c r="C87" s="76">
        <f t="shared" si="2"/>
        <v>58.67</v>
      </c>
      <c r="D87" s="78" t="s">
        <v>300</v>
      </c>
      <c r="E87" s="90"/>
      <c r="F87" s="90"/>
      <c r="H87" s="116" t="s">
        <v>298</v>
      </c>
      <c r="I87" s="116" t="s">
        <v>299</v>
      </c>
      <c r="J87" s="113">
        <v>5</v>
      </c>
      <c r="K87" s="113">
        <v>58.67</v>
      </c>
      <c r="L87" s="113">
        <v>41.98</v>
      </c>
    </row>
    <row r="88" spans="1:12" ht="38.25" customHeight="1" x14ac:dyDescent="0.4">
      <c r="A88" s="84"/>
      <c r="B88" s="76"/>
      <c r="C88" s="76"/>
      <c r="D88" s="86"/>
      <c r="E88" s="90"/>
      <c r="F88" s="90"/>
      <c r="H88" s="113"/>
      <c r="I88" s="113"/>
      <c r="J88" s="113"/>
      <c r="K88" s="113"/>
      <c r="L88" s="113"/>
    </row>
    <row r="89" spans="1:12" ht="38.25" customHeight="1" x14ac:dyDescent="0.4">
      <c r="A89" s="84"/>
      <c r="B89" s="76"/>
      <c r="C89" s="76"/>
      <c r="D89" s="86"/>
      <c r="E89" s="90"/>
      <c r="F89" s="90"/>
      <c r="H89" s="113" t="s">
        <v>301</v>
      </c>
      <c r="I89" s="113"/>
      <c r="J89" s="113"/>
      <c r="K89" s="113"/>
      <c r="L89" s="113"/>
    </row>
    <row r="90" spans="1:12" ht="38.25" customHeight="1" x14ac:dyDescent="0.4">
      <c r="A90" s="84"/>
      <c r="B90" s="76"/>
      <c r="C90" s="76"/>
      <c r="D90" s="86"/>
      <c r="E90" s="90"/>
      <c r="F90" s="90"/>
      <c r="H90" s="113"/>
      <c r="I90" s="113"/>
      <c r="J90" s="113"/>
      <c r="K90" s="113"/>
      <c r="L90" s="113"/>
    </row>
    <row r="91" spans="1:12" ht="38.25" customHeight="1" x14ac:dyDescent="0.4">
      <c r="A91" s="84"/>
      <c r="B91" s="76"/>
      <c r="C91" s="76"/>
      <c r="D91" s="86"/>
      <c r="E91" s="90"/>
      <c r="F91" s="90"/>
      <c r="H91" s="113" t="s">
        <v>112</v>
      </c>
      <c r="I91" s="113" t="s">
        <v>113</v>
      </c>
      <c r="J91" s="113" t="s">
        <v>114</v>
      </c>
      <c r="K91" s="113" t="s">
        <v>47</v>
      </c>
      <c r="L91" s="113" t="s">
        <v>115</v>
      </c>
    </row>
    <row r="92" spans="1:12" ht="38.25" customHeight="1" thickBot="1" x14ac:dyDescent="0.45">
      <c r="A92" s="84"/>
      <c r="B92" s="76"/>
      <c r="C92" s="76"/>
      <c r="D92" s="86"/>
      <c r="E92" s="90"/>
      <c r="F92" s="90"/>
      <c r="H92" s="113"/>
      <c r="I92" s="113"/>
      <c r="J92" s="113"/>
      <c r="K92" s="113"/>
      <c r="L92" s="113"/>
    </row>
    <row r="93" spans="1:12" ht="38.25" customHeight="1" thickBot="1" x14ac:dyDescent="0.45">
      <c r="A93" s="84" t="str">
        <f>H93&amp;I93</f>
        <v>AlsadoonAbdulazeez</v>
      </c>
      <c r="B93" s="76">
        <f>J93</f>
        <v>2</v>
      </c>
      <c r="C93" s="76">
        <f>K93</f>
        <v>76.790000000000006</v>
      </c>
      <c r="D93" s="86"/>
      <c r="E93" s="90"/>
      <c r="F93" s="90"/>
      <c r="H93" s="117" t="s">
        <v>302</v>
      </c>
      <c r="I93" s="118" t="s">
        <v>303</v>
      </c>
      <c r="J93" s="113">
        <v>2</v>
      </c>
      <c r="K93" s="113">
        <v>76.790000000000006</v>
      </c>
      <c r="L93" s="113">
        <v>22.86</v>
      </c>
    </row>
    <row r="94" spans="1:12" ht="38.25" customHeight="1" thickBot="1" x14ac:dyDescent="0.45">
      <c r="A94" s="84" t="str">
        <f t="shared" ref="A94:A111" si="3">H94&amp;I94</f>
        <v>CopeAnnie</v>
      </c>
      <c r="B94" s="76">
        <f t="shared" ref="B94:B111" si="4">J94</f>
        <v>3</v>
      </c>
      <c r="C94" s="76">
        <f t="shared" ref="C94:C111" si="5">K94</f>
        <v>49.78</v>
      </c>
      <c r="D94" s="86"/>
      <c r="E94" s="90"/>
      <c r="F94" s="90"/>
      <c r="H94" s="119" t="s">
        <v>304</v>
      </c>
      <c r="I94" s="120" t="s">
        <v>305</v>
      </c>
      <c r="J94" s="113">
        <v>3</v>
      </c>
      <c r="K94" s="113">
        <v>49.78</v>
      </c>
      <c r="L94" s="113">
        <v>49.23</v>
      </c>
    </row>
    <row r="95" spans="1:12" ht="38.25" customHeight="1" thickBot="1" x14ac:dyDescent="0.45">
      <c r="A95" s="84" t="str">
        <f t="shared" si="3"/>
        <v>CruzJaclyn</v>
      </c>
      <c r="B95" s="76">
        <f t="shared" si="4"/>
        <v>5</v>
      </c>
      <c r="C95" s="76">
        <f t="shared" si="5"/>
        <v>58.67</v>
      </c>
      <c r="D95" s="86"/>
      <c r="E95" s="90"/>
      <c r="F95" s="90"/>
      <c r="H95" s="119" t="s">
        <v>306</v>
      </c>
      <c r="I95" s="120" t="s">
        <v>307</v>
      </c>
      <c r="J95" s="113">
        <v>5</v>
      </c>
      <c r="K95" s="113">
        <v>58.67</v>
      </c>
      <c r="L95" s="113">
        <v>41.98</v>
      </c>
    </row>
    <row r="96" spans="1:12" ht="38.25" customHeight="1" thickBot="1" x14ac:dyDescent="0.45">
      <c r="A96" s="84" t="str">
        <f t="shared" si="3"/>
        <v>EsparesJhea</v>
      </c>
      <c r="B96" s="76">
        <f t="shared" si="4"/>
        <v>2</v>
      </c>
      <c r="C96" s="76">
        <f t="shared" si="5"/>
        <v>76.790000000000006</v>
      </c>
      <c r="D96" s="86"/>
      <c r="E96" s="90"/>
      <c r="F96" s="90"/>
      <c r="H96" s="119" t="s">
        <v>308</v>
      </c>
      <c r="I96" s="120" t="s">
        <v>309</v>
      </c>
      <c r="J96" s="113">
        <v>2</v>
      </c>
      <c r="K96" s="113">
        <v>76.790000000000006</v>
      </c>
      <c r="L96" s="113">
        <v>22.86</v>
      </c>
    </row>
    <row r="97" spans="1:12" ht="38.25" customHeight="1" thickBot="1" x14ac:dyDescent="0.45">
      <c r="A97" s="84" t="str">
        <f t="shared" si="3"/>
        <v>GillJordan</v>
      </c>
      <c r="B97" s="76">
        <f t="shared" si="4"/>
        <v>5</v>
      </c>
      <c r="C97" s="76">
        <f t="shared" si="5"/>
        <v>58.67</v>
      </c>
      <c r="D97" s="86"/>
      <c r="E97" s="90"/>
      <c r="F97" s="90"/>
      <c r="H97" s="119" t="s">
        <v>310</v>
      </c>
      <c r="I97" s="120" t="s">
        <v>311</v>
      </c>
      <c r="J97" s="113">
        <v>5</v>
      </c>
      <c r="K97" s="113">
        <v>58.67</v>
      </c>
      <c r="L97" s="113">
        <v>41.98</v>
      </c>
    </row>
    <row r="98" spans="1:12" ht="38.25" customHeight="1" thickBot="1" x14ac:dyDescent="0.45">
      <c r="A98" s="84" t="str">
        <f t="shared" si="3"/>
        <v>GomezJorge</v>
      </c>
      <c r="B98" s="76">
        <f t="shared" si="4"/>
        <v>2</v>
      </c>
      <c r="C98" s="76">
        <f t="shared" si="5"/>
        <v>76.790000000000006</v>
      </c>
      <c r="D98" s="86"/>
      <c r="E98" s="90"/>
      <c r="F98" s="90"/>
      <c r="H98" s="119" t="s">
        <v>312</v>
      </c>
      <c r="I98" s="120" t="s">
        <v>313</v>
      </c>
      <c r="J98" s="113">
        <v>2</v>
      </c>
      <c r="K98" s="113">
        <v>76.790000000000006</v>
      </c>
      <c r="L98" s="113">
        <v>22.86</v>
      </c>
    </row>
    <row r="99" spans="1:12" ht="38.25" customHeight="1" thickBot="1" x14ac:dyDescent="0.45">
      <c r="A99" s="84" t="str">
        <f t="shared" si="3"/>
        <v>GutierrezJose</v>
      </c>
      <c r="B99" s="76">
        <f t="shared" si="4"/>
        <v>3</v>
      </c>
      <c r="C99" s="76">
        <f t="shared" si="5"/>
        <v>49.78</v>
      </c>
      <c r="D99" s="86"/>
      <c r="E99" s="90"/>
      <c r="F99" s="90"/>
      <c r="H99" s="119" t="s">
        <v>314</v>
      </c>
      <c r="I99" s="120" t="s">
        <v>315</v>
      </c>
      <c r="J99" s="113">
        <v>3</v>
      </c>
      <c r="K99" s="113">
        <v>49.78</v>
      </c>
      <c r="L99" s="113">
        <v>49.23</v>
      </c>
    </row>
    <row r="100" spans="1:12" ht="38.25" customHeight="1" thickBot="1" x14ac:dyDescent="0.45">
      <c r="A100" s="84" t="str">
        <f t="shared" si="3"/>
        <v>HoangUyen</v>
      </c>
      <c r="B100" s="76">
        <f t="shared" si="4"/>
        <v>2</v>
      </c>
      <c r="C100" s="76">
        <f t="shared" si="5"/>
        <v>76.790000000000006</v>
      </c>
      <c r="D100" s="86"/>
      <c r="E100" s="90"/>
      <c r="F100" s="90"/>
      <c r="H100" s="119" t="s">
        <v>316</v>
      </c>
      <c r="I100" s="120" t="s">
        <v>317</v>
      </c>
      <c r="J100" s="113">
        <v>2</v>
      </c>
      <c r="K100" s="113">
        <v>76.790000000000006</v>
      </c>
      <c r="L100" s="113">
        <v>22.86</v>
      </c>
    </row>
    <row r="101" spans="1:12" ht="38.25" customHeight="1" thickBot="1" x14ac:dyDescent="0.45">
      <c r="A101" s="84" t="str">
        <f t="shared" si="3"/>
        <v>LaraSamuel</v>
      </c>
      <c r="B101" s="76">
        <f t="shared" si="4"/>
        <v>2</v>
      </c>
      <c r="C101" s="76">
        <f t="shared" si="5"/>
        <v>76.790000000000006</v>
      </c>
      <c r="D101" s="86"/>
      <c r="E101" s="90"/>
      <c r="F101" s="90"/>
      <c r="H101" s="119" t="s">
        <v>318</v>
      </c>
      <c r="I101" s="120" t="s">
        <v>319</v>
      </c>
      <c r="J101" s="113">
        <v>2</v>
      </c>
      <c r="K101" s="113">
        <v>76.790000000000006</v>
      </c>
      <c r="L101" s="113">
        <v>22.86</v>
      </c>
    </row>
    <row r="102" spans="1:12" ht="38.25" customHeight="1" thickBot="1" x14ac:dyDescent="0.45">
      <c r="A102" s="84" t="str">
        <f t="shared" si="3"/>
        <v>LorussoKaleb</v>
      </c>
      <c r="B102" s="76">
        <f t="shared" si="4"/>
        <v>3</v>
      </c>
      <c r="C102" s="76">
        <f t="shared" si="5"/>
        <v>49.78</v>
      </c>
      <c r="D102" s="86"/>
      <c r="E102" s="90"/>
      <c r="F102" s="90"/>
      <c r="H102" s="119" t="s">
        <v>320</v>
      </c>
      <c r="I102" s="120" t="s">
        <v>321</v>
      </c>
      <c r="J102" s="113">
        <v>3</v>
      </c>
      <c r="K102" s="113">
        <v>49.78</v>
      </c>
      <c r="L102" s="113">
        <v>49.23</v>
      </c>
    </row>
    <row r="103" spans="1:12" ht="38.25" customHeight="1" thickBot="1" x14ac:dyDescent="0.45">
      <c r="A103" s="84" t="str">
        <f t="shared" si="3"/>
        <v>MoayadAbdulah</v>
      </c>
      <c r="B103" s="76">
        <f t="shared" si="4"/>
        <v>5</v>
      </c>
      <c r="C103" s="76">
        <f t="shared" si="5"/>
        <v>58.67</v>
      </c>
      <c r="D103" s="86"/>
      <c r="E103" s="90"/>
      <c r="F103" s="90"/>
      <c r="H103" s="119" t="s">
        <v>322</v>
      </c>
      <c r="I103" s="120" t="s">
        <v>323</v>
      </c>
      <c r="J103" s="113">
        <v>5</v>
      </c>
      <c r="K103" s="113">
        <v>58.67</v>
      </c>
      <c r="L103" s="113">
        <v>41.98</v>
      </c>
    </row>
    <row r="104" spans="1:12" ht="38.25" customHeight="1" thickBot="1" x14ac:dyDescent="0.45">
      <c r="A104" s="84" t="str">
        <f t="shared" si="3"/>
        <v>MontoyaDenise</v>
      </c>
      <c r="B104" s="76">
        <f t="shared" si="4"/>
        <v>2</v>
      </c>
      <c r="C104" s="76">
        <f t="shared" si="5"/>
        <v>76.790000000000006</v>
      </c>
      <c r="D104" s="86"/>
      <c r="E104" s="90"/>
      <c r="F104" s="90"/>
      <c r="H104" s="119" t="s">
        <v>221</v>
      </c>
      <c r="I104" s="120" t="s">
        <v>324</v>
      </c>
      <c r="J104" s="113">
        <v>2</v>
      </c>
      <c r="K104" s="113">
        <v>76.790000000000006</v>
      </c>
      <c r="L104" s="113">
        <v>22.86</v>
      </c>
    </row>
    <row r="105" spans="1:12" ht="38.25" customHeight="1" thickBot="1" x14ac:dyDescent="0.45">
      <c r="A105" s="84" t="str">
        <f t="shared" si="3"/>
        <v>SanchezMichael</v>
      </c>
      <c r="B105" s="76">
        <f t="shared" si="4"/>
        <v>5</v>
      </c>
      <c r="C105" s="76">
        <f t="shared" si="5"/>
        <v>58.67</v>
      </c>
      <c r="D105" s="86"/>
      <c r="E105" s="90"/>
      <c r="F105" s="90"/>
      <c r="H105" s="119" t="s">
        <v>325</v>
      </c>
      <c r="I105" s="120" t="s">
        <v>159</v>
      </c>
      <c r="J105" s="113">
        <v>5</v>
      </c>
      <c r="K105" s="113">
        <v>58.67</v>
      </c>
      <c r="L105" s="113">
        <v>41.98</v>
      </c>
    </row>
    <row r="106" spans="1:12" ht="38.25" customHeight="1" thickBot="1" x14ac:dyDescent="0.45">
      <c r="A106" s="84" t="str">
        <f t="shared" si="3"/>
        <v>SanghaMihail</v>
      </c>
      <c r="B106" s="76">
        <f t="shared" si="4"/>
        <v>2</v>
      </c>
      <c r="C106" s="76">
        <f t="shared" si="5"/>
        <v>76.790000000000006</v>
      </c>
      <c r="D106" s="86"/>
      <c r="E106" s="90"/>
      <c r="F106" s="90"/>
      <c r="H106" s="119" t="s">
        <v>326</v>
      </c>
      <c r="I106" s="120" t="s">
        <v>327</v>
      </c>
      <c r="J106" s="113">
        <v>2</v>
      </c>
      <c r="K106" s="113">
        <v>76.790000000000006</v>
      </c>
      <c r="L106" s="113">
        <v>22.86</v>
      </c>
    </row>
    <row r="107" spans="1:12" ht="38.25" customHeight="1" thickBot="1" x14ac:dyDescent="0.45">
      <c r="A107" s="84" t="str">
        <f t="shared" si="3"/>
        <v>SliwaLoubna</v>
      </c>
      <c r="B107" s="76">
        <f t="shared" si="4"/>
        <v>3</v>
      </c>
      <c r="C107" s="76">
        <f t="shared" si="5"/>
        <v>49.78</v>
      </c>
      <c r="D107" s="86"/>
      <c r="E107" s="90"/>
      <c r="F107" s="90"/>
      <c r="H107" s="119" t="s">
        <v>328</v>
      </c>
      <c r="I107" s="120" t="s">
        <v>329</v>
      </c>
      <c r="J107" s="113">
        <v>3</v>
      </c>
      <c r="K107" s="113">
        <v>49.78</v>
      </c>
      <c r="L107" s="113">
        <v>49.23</v>
      </c>
    </row>
    <row r="108" spans="1:12" ht="36.75" customHeight="1" thickBot="1" x14ac:dyDescent="0.45">
      <c r="A108" s="84" t="str">
        <f t="shared" si="3"/>
        <v>TamMakayla</v>
      </c>
      <c r="B108" s="76">
        <f t="shared" si="4"/>
        <v>5</v>
      </c>
      <c r="C108" s="76">
        <f t="shared" si="5"/>
        <v>58.67</v>
      </c>
      <c r="D108" s="86"/>
      <c r="E108" s="90"/>
      <c r="F108" s="90"/>
      <c r="H108" s="119" t="s">
        <v>330</v>
      </c>
      <c r="I108" s="120" t="s">
        <v>331</v>
      </c>
      <c r="J108" s="113">
        <v>5</v>
      </c>
      <c r="K108" s="113">
        <v>58.67</v>
      </c>
      <c r="L108" s="113">
        <v>41.98</v>
      </c>
    </row>
    <row r="109" spans="1:12" ht="38.25" customHeight="1" thickBot="1" x14ac:dyDescent="0.45">
      <c r="A109" s="84" t="str">
        <f t="shared" si="3"/>
        <v>WeismanMelissa</v>
      </c>
      <c r="B109" s="76">
        <f t="shared" si="4"/>
        <v>2</v>
      </c>
      <c r="C109" s="76">
        <f t="shared" si="5"/>
        <v>76.790000000000006</v>
      </c>
      <c r="D109" s="86"/>
      <c r="E109" s="90"/>
      <c r="F109" s="90"/>
      <c r="H109" s="119" t="s">
        <v>332</v>
      </c>
      <c r="I109" s="120" t="s">
        <v>333</v>
      </c>
      <c r="J109" s="113">
        <v>2</v>
      </c>
      <c r="K109" s="113">
        <v>76.790000000000006</v>
      </c>
      <c r="L109" s="113">
        <v>22.86</v>
      </c>
    </row>
    <row r="110" spans="1:12" ht="38.25" customHeight="1" thickBot="1" x14ac:dyDescent="0.45">
      <c r="A110" s="84" t="str">
        <f t="shared" si="3"/>
        <v>WheelerAlondra</v>
      </c>
      <c r="B110" s="76">
        <f t="shared" si="4"/>
        <v>3</v>
      </c>
      <c r="C110" s="76">
        <f t="shared" si="5"/>
        <v>49.78</v>
      </c>
      <c r="D110" s="86"/>
      <c r="E110" s="90"/>
      <c r="F110" s="90"/>
      <c r="H110" s="119" t="s">
        <v>236</v>
      </c>
      <c r="I110" s="120" t="s">
        <v>334</v>
      </c>
      <c r="J110" s="113">
        <v>3</v>
      </c>
      <c r="K110" s="113">
        <v>49.78</v>
      </c>
      <c r="L110" s="113">
        <v>49.23</v>
      </c>
    </row>
    <row r="111" spans="1:12" ht="38.25" customHeight="1" thickBot="1" x14ac:dyDescent="0.45">
      <c r="A111" s="84" t="str">
        <f t="shared" si="3"/>
        <v>YescasJuan</v>
      </c>
      <c r="B111" s="76">
        <f t="shared" si="4"/>
        <v>2</v>
      </c>
      <c r="C111" s="76">
        <f t="shared" si="5"/>
        <v>76.790000000000006</v>
      </c>
      <c r="D111" s="95"/>
      <c r="H111" s="119" t="s">
        <v>335</v>
      </c>
      <c r="I111" s="120" t="s">
        <v>222</v>
      </c>
      <c r="J111" s="113">
        <v>2</v>
      </c>
      <c r="K111" s="113">
        <v>76.790000000000006</v>
      </c>
      <c r="L111" s="113">
        <v>22.86</v>
      </c>
    </row>
    <row r="112" spans="1:12" ht="38.25" customHeight="1" thickBot="1" x14ac:dyDescent="0.45">
      <c r="A112" s="96"/>
      <c r="B112" s="76"/>
      <c r="C112" s="76"/>
      <c r="D112" s="97"/>
      <c r="E112" s="98"/>
      <c r="F112" s="99"/>
    </row>
    <row r="113" spans="1:12" ht="38.25" customHeight="1" thickBot="1" x14ac:dyDescent="0.45">
      <c r="A113" s="96"/>
      <c r="B113" s="76"/>
      <c r="C113" s="76"/>
      <c r="D113" s="97"/>
      <c r="E113" s="100"/>
      <c r="F113" s="101"/>
    </row>
    <row r="114" spans="1:12" ht="38.25" customHeight="1" thickBot="1" x14ac:dyDescent="0.45">
      <c r="A114" s="96"/>
      <c r="B114" s="76"/>
      <c r="C114" s="76"/>
      <c r="D114" s="97"/>
      <c r="E114" s="100"/>
      <c r="F114" s="101"/>
      <c r="H114" s="113" t="s">
        <v>336</v>
      </c>
      <c r="I114" s="113"/>
      <c r="J114" s="113"/>
      <c r="K114" s="113"/>
      <c r="L114" s="113"/>
    </row>
    <row r="115" spans="1:12" ht="38.25" customHeight="1" thickBot="1" x14ac:dyDescent="0.45">
      <c r="A115" s="96"/>
      <c r="B115" s="76"/>
      <c r="C115" s="76"/>
      <c r="D115" s="97"/>
      <c r="E115" s="100"/>
      <c r="F115" s="101"/>
      <c r="H115" s="113"/>
      <c r="I115" s="113"/>
      <c r="J115" s="113"/>
      <c r="K115" s="113"/>
      <c r="L115" s="113"/>
    </row>
    <row r="116" spans="1:12" ht="38.25" customHeight="1" thickBot="1" x14ac:dyDescent="0.45">
      <c r="A116" s="96"/>
      <c r="B116" s="76"/>
      <c r="C116" s="76"/>
      <c r="D116" s="97"/>
      <c r="E116" s="100"/>
      <c r="F116" s="101"/>
      <c r="H116" s="113" t="s">
        <v>112</v>
      </c>
      <c r="I116" s="113" t="s">
        <v>113</v>
      </c>
      <c r="J116" s="113" t="s">
        <v>114</v>
      </c>
      <c r="K116" s="113" t="s">
        <v>47</v>
      </c>
      <c r="L116" s="113" t="s">
        <v>115</v>
      </c>
    </row>
    <row r="117" spans="1:12" ht="38.25" customHeight="1" thickBot="1" x14ac:dyDescent="0.45">
      <c r="A117" s="96"/>
      <c r="B117" s="76"/>
      <c r="C117" s="76"/>
      <c r="D117" s="97"/>
      <c r="E117" s="100"/>
      <c r="F117" s="101"/>
      <c r="H117" s="113"/>
      <c r="I117" s="113"/>
      <c r="J117" s="113"/>
      <c r="K117" s="113"/>
      <c r="L117" s="113"/>
    </row>
    <row r="118" spans="1:12" ht="38.25" customHeight="1" thickBot="1" x14ac:dyDescent="0.45">
      <c r="A118" s="96" t="str">
        <f>H118&amp;I118</f>
        <v>AlcantarDaniella</v>
      </c>
      <c r="B118" s="76">
        <f>J118</f>
        <v>2</v>
      </c>
      <c r="C118" s="76">
        <f>K118</f>
        <v>76.790000000000006</v>
      </c>
      <c r="D118" s="97"/>
      <c r="E118" s="100"/>
      <c r="F118" s="101"/>
      <c r="H118" s="116" t="s">
        <v>337</v>
      </c>
      <c r="I118" s="116" t="s">
        <v>338</v>
      </c>
      <c r="J118" s="113">
        <v>2</v>
      </c>
      <c r="K118" s="113">
        <v>76.790000000000006</v>
      </c>
      <c r="L118" s="113">
        <v>22.86</v>
      </c>
    </row>
    <row r="119" spans="1:12" ht="38.25" customHeight="1" thickBot="1" x14ac:dyDescent="0.45">
      <c r="A119" s="96" t="str">
        <f t="shared" ref="A119:A149" si="6">H119&amp;I119</f>
        <v>AlsamaniMohanad</v>
      </c>
      <c r="B119" s="76">
        <f t="shared" ref="B119:B143" si="7">J119</f>
        <v>3</v>
      </c>
      <c r="C119" s="76">
        <f t="shared" ref="C119:C143" si="8">K119</f>
        <v>49.78</v>
      </c>
      <c r="D119" s="97"/>
      <c r="E119" s="100"/>
      <c r="F119" s="101"/>
      <c r="H119" s="116" t="s">
        <v>339</v>
      </c>
      <c r="I119" s="116" t="s">
        <v>340</v>
      </c>
      <c r="J119" s="113">
        <v>3</v>
      </c>
      <c r="K119" s="113">
        <v>49.78</v>
      </c>
      <c r="L119" s="113">
        <v>49.23</v>
      </c>
    </row>
    <row r="120" spans="1:12" ht="38.25" customHeight="1" thickBot="1" x14ac:dyDescent="0.45">
      <c r="A120" s="96" t="str">
        <f t="shared" si="6"/>
        <v>BredenArgie</v>
      </c>
      <c r="B120" s="76">
        <f t="shared" si="7"/>
        <v>5</v>
      </c>
      <c r="C120" s="76">
        <f t="shared" si="8"/>
        <v>58.67</v>
      </c>
      <c r="D120" s="97"/>
      <c r="E120" s="100"/>
      <c r="F120" s="101"/>
      <c r="H120" s="116" t="s">
        <v>341</v>
      </c>
      <c r="I120" s="116" t="s">
        <v>342</v>
      </c>
      <c r="J120" s="113">
        <v>5</v>
      </c>
      <c r="K120" s="113">
        <v>58.67</v>
      </c>
      <c r="L120" s="113">
        <v>41.98</v>
      </c>
    </row>
    <row r="121" spans="1:12" ht="38.25" customHeight="1" thickBot="1" x14ac:dyDescent="0.45">
      <c r="A121" s="96" t="str">
        <f t="shared" si="6"/>
        <v>BrownBrittany</v>
      </c>
      <c r="B121" s="76">
        <f t="shared" si="7"/>
        <v>2</v>
      </c>
      <c r="C121" s="76">
        <f t="shared" si="8"/>
        <v>76.790000000000006</v>
      </c>
      <c r="D121" s="97"/>
      <c r="E121" s="100"/>
      <c r="F121" s="101"/>
      <c r="H121" s="116" t="s">
        <v>343</v>
      </c>
      <c r="I121" s="116" t="s">
        <v>344</v>
      </c>
      <c r="J121" s="113">
        <v>2</v>
      </c>
      <c r="K121" s="113">
        <v>76.790000000000006</v>
      </c>
      <c r="L121" s="113">
        <v>22.86</v>
      </c>
    </row>
    <row r="122" spans="1:12" ht="38.25" customHeight="1" thickBot="1" x14ac:dyDescent="0.45">
      <c r="A122" s="96" t="str">
        <f t="shared" si="6"/>
        <v>ChanMatthew</v>
      </c>
      <c r="B122" s="76">
        <f t="shared" si="7"/>
        <v>3</v>
      </c>
      <c r="C122" s="76">
        <f t="shared" si="8"/>
        <v>49.78</v>
      </c>
      <c r="D122" s="97"/>
      <c r="E122" s="100"/>
      <c r="F122" s="101"/>
      <c r="H122" s="116" t="s">
        <v>345</v>
      </c>
      <c r="I122" s="116" t="s">
        <v>346</v>
      </c>
      <c r="J122" s="113">
        <v>3</v>
      </c>
      <c r="K122" s="113">
        <v>49.78</v>
      </c>
      <c r="L122" s="113">
        <v>49.23</v>
      </c>
    </row>
    <row r="123" spans="1:12" ht="38.25" customHeight="1" thickBot="1" x14ac:dyDescent="0.45">
      <c r="A123" s="96" t="str">
        <f t="shared" si="6"/>
        <v>CohenTyler</v>
      </c>
      <c r="B123" s="76">
        <f t="shared" si="7"/>
        <v>5</v>
      </c>
      <c r="C123" s="76">
        <f t="shared" si="8"/>
        <v>58.67</v>
      </c>
      <c r="D123" s="97"/>
      <c r="E123" s="100"/>
      <c r="F123" s="101"/>
      <c r="H123" s="116" t="s">
        <v>347</v>
      </c>
      <c r="I123" s="116" t="s">
        <v>230</v>
      </c>
      <c r="J123" s="113">
        <v>5</v>
      </c>
      <c r="K123" s="113">
        <v>58.67</v>
      </c>
      <c r="L123" s="113">
        <v>41.98</v>
      </c>
    </row>
    <row r="124" spans="1:12" ht="38.25" customHeight="1" thickBot="1" x14ac:dyDescent="0.45">
      <c r="A124" s="96" t="str">
        <f t="shared" si="6"/>
        <v>GonzalezEfren</v>
      </c>
      <c r="B124" s="76">
        <f t="shared" si="7"/>
        <v>2</v>
      </c>
      <c r="C124" s="76">
        <f t="shared" si="8"/>
        <v>76.790000000000006</v>
      </c>
      <c r="D124" s="97"/>
      <c r="E124" s="100"/>
      <c r="F124" s="101"/>
      <c r="H124" s="116" t="s">
        <v>348</v>
      </c>
      <c r="I124" s="116" t="s">
        <v>349</v>
      </c>
      <c r="J124" s="113">
        <v>2</v>
      </c>
      <c r="K124" s="113">
        <v>76.790000000000006</v>
      </c>
      <c r="L124" s="113">
        <v>22.86</v>
      </c>
    </row>
    <row r="125" spans="1:12" ht="38.25" customHeight="1" thickBot="1" x14ac:dyDescent="0.45">
      <c r="A125" s="96" t="str">
        <f t="shared" si="6"/>
        <v>GonzalezDianna</v>
      </c>
      <c r="B125" s="76">
        <f t="shared" si="7"/>
        <v>3</v>
      </c>
      <c r="C125" s="76">
        <f t="shared" si="8"/>
        <v>49.78</v>
      </c>
      <c r="D125" s="97"/>
      <c r="E125" s="100"/>
      <c r="F125" s="101"/>
      <c r="H125" s="116" t="s">
        <v>348</v>
      </c>
      <c r="I125" s="116" t="s">
        <v>350</v>
      </c>
      <c r="J125" s="113">
        <v>3</v>
      </c>
      <c r="K125" s="113">
        <v>49.78</v>
      </c>
      <c r="L125" s="113">
        <v>49.23</v>
      </c>
    </row>
    <row r="126" spans="1:12" ht="38.25" customHeight="1" thickBot="1" x14ac:dyDescent="0.45">
      <c r="A126" s="96" t="str">
        <f t="shared" si="6"/>
        <v>HammiMary</v>
      </c>
      <c r="B126" s="76">
        <f t="shared" si="7"/>
        <v>5</v>
      </c>
      <c r="C126" s="76">
        <f t="shared" si="8"/>
        <v>58.67</v>
      </c>
      <c r="D126" s="97"/>
      <c r="E126" s="100"/>
      <c r="F126" s="101"/>
      <c r="H126" s="116" t="s">
        <v>351</v>
      </c>
      <c r="I126" s="116" t="s">
        <v>352</v>
      </c>
      <c r="J126" s="113">
        <v>5</v>
      </c>
      <c r="K126" s="113">
        <v>58.67</v>
      </c>
      <c r="L126" s="113">
        <v>41.98</v>
      </c>
    </row>
    <row r="127" spans="1:12" ht="38.25" customHeight="1" thickBot="1" x14ac:dyDescent="0.45">
      <c r="A127" s="96" t="str">
        <f t="shared" si="6"/>
        <v>HunSokuntheavy</v>
      </c>
      <c r="B127" s="76">
        <f t="shared" si="7"/>
        <v>2</v>
      </c>
      <c r="C127" s="76">
        <f t="shared" si="8"/>
        <v>76.790000000000006</v>
      </c>
      <c r="D127" s="97"/>
      <c r="E127" s="100"/>
      <c r="F127" s="101"/>
      <c r="H127" s="116" t="s">
        <v>353</v>
      </c>
      <c r="I127" s="116" t="s">
        <v>354</v>
      </c>
      <c r="J127" s="113">
        <v>2</v>
      </c>
      <c r="K127" s="113">
        <v>76.790000000000006</v>
      </c>
      <c r="L127" s="113">
        <v>22.86</v>
      </c>
    </row>
    <row r="128" spans="1:12" ht="38.25" customHeight="1" thickBot="1" x14ac:dyDescent="0.45">
      <c r="A128" s="96" t="str">
        <f t="shared" si="6"/>
        <v>JonesGreg</v>
      </c>
      <c r="B128" s="76">
        <f t="shared" si="7"/>
        <v>3</v>
      </c>
      <c r="C128" s="76">
        <f t="shared" si="8"/>
        <v>49.78</v>
      </c>
      <c r="D128" s="97"/>
      <c r="E128" s="100"/>
      <c r="F128" s="101"/>
      <c r="H128" s="116" t="s">
        <v>355</v>
      </c>
      <c r="I128" s="116" t="s">
        <v>356</v>
      </c>
      <c r="J128" s="113">
        <v>3</v>
      </c>
      <c r="K128" s="113">
        <v>49.78</v>
      </c>
      <c r="L128" s="113">
        <v>49.23</v>
      </c>
    </row>
    <row r="129" spans="1:12" ht="38.25" customHeight="1" thickBot="1" x14ac:dyDescent="0.45">
      <c r="A129" s="96" t="str">
        <f t="shared" si="6"/>
        <v>LamJason</v>
      </c>
      <c r="B129" s="76">
        <f t="shared" si="7"/>
        <v>5</v>
      </c>
      <c r="C129" s="76">
        <f t="shared" si="8"/>
        <v>58.67</v>
      </c>
      <c r="D129" s="97"/>
      <c r="E129" s="100"/>
      <c r="F129" s="101"/>
      <c r="H129" s="116" t="s">
        <v>357</v>
      </c>
      <c r="I129" s="116" t="s">
        <v>358</v>
      </c>
      <c r="J129" s="113">
        <v>5</v>
      </c>
      <c r="K129" s="113">
        <v>58.67</v>
      </c>
      <c r="L129" s="113">
        <v>41.98</v>
      </c>
    </row>
    <row r="130" spans="1:12" ht="38.25" customHeight="1" thickBot="1" x14ac:dyDescent="0.45">
      <c r="A130" s="96" t="str">
        <f t="shared" si="6"/>
        <v>MadeksiakCasey</v>
      </c>
      <c r="B130" s="76">
        <f t="shared" si="7"/>
        <v>2</v>
      </c>
      <c r="C130" s="76">
        <f t="shared" si="8"/>
        <v>76.790000000000006</v>
      </c>
      <c r="D130" s="97"/>
      <c r="E130" s="100"/>
      <c r="F130" s="101"/>
      <c r="H130" s="116" t="s">
        <v>359</v>
      </c>
      <c r="I130" s="116" t="s">
        <v>360</v>
      </c>
      <c r="J130" s="113">
        <v>2</v>
      </c>
      <c r="K130" s="113">
        <v>76.790000000000006</v>
      </c>
      <c r="L130" s="113">
        <v>22.86</v>
      </c>
    </row>
    <row r="131" spans="1:12" ht="38.25" customHeight="1" thickBot="1" x14ac:dyDescent="0.45">
      <c r="A131" s="96" t="str">
        <f t="shared" si="6"/>
        <v>MainAllison</v>
      </c>
      <c r="B131" s="76">
        <f t="shared" si="7"/>
        <v>3</v>
      </c>
      <c r="C131" s="76">
        <f t="shared" si="8"/>
        <v>49.78</v>
      </c>
      <c r="D131" s="97"/>
      <c r="E131" s="100"/>
      <c r="F131" s="101"/>
      <c r="H131" s="116" t="s">
        <v>361</v>
      </c>
      <c r="I131" s="116" t="s">
        <v>362</v>
      </c>
      <c r="J131" s="113">
        <v>3</v>
      </c>
      <c r="K131" s="113">
        <v>49.78</v>
      </c>
      <c r="L131" s="113">
        <v>49.23</v>
      </c>
    </row>
    <row r="132" spans="1:12" ht="38.25" customHeight="1" thickBot="1" x14ac:dyDescent="0.45">
      <c r="A132" s="96" t="str">
        <f t="shared" si="6"/>
        <v>Mc ConnaugheyKatelyn</v>
      </c>
      <c r="B132" s="76">
        <f t="shared" si="7"/>
        <v>5</v>
      </c>
      <c r="C132" s="76">
        <f t="shared" si="8"/>
        <v>58.67</v>
      </c>
      <c r="D132" s="97"/>
      <c r="E132" s="100"/>
      <c r="F132" s="101"/>
      <c r="H132" s="116" t="s">
        <v>363</v>
      </c>
      <c r="I132" s="116" t="s">
        <v>364</v>
      </c>
      <c r="J132" s="113">
        <v>5</v>
      </c>
      <c r="K132" s="113">
        <v>58.67</v>
      </c>
      <c r="L132" s="113">
        <v>41.98</v>
      </c>
    </row>
    <row r="133" spans="1:12" ht="38.25" customHeight="1" x14ac:dyDescent="0.4">
      <c r="A133" s="96" t="str">
        <f t="shared" si="6"/>
        <v>MoralesShantel</v>
      </c>
      <c r="B133" s="76">
        <f t="shared" si="7"/>
        <v>2</v>
      </c>
      <c r="C133" s="76">
        <f t="shared" si="8"/>
        <v>76.790000000000006</v>
      </c>
      <c r="D133" s="97"/>
      <c r="H133" s="116" t="s">
        <v>365</v>
      </c>
      <c r="I133" s="116" t="s">
        <v>366</v>
      </c>
      <c r="J133" s="113">
        <v>2</v>
      </c>
      <c r="K133" s="113">
        <v>76.790000000000006</v>
      </c>
      <c r="L133" s="113">
        <v>22.86</v>
      </c>
    </row>
    <row r="134" spans="1:12" ht="38.25" customHeight="1" x14ac:dyDescent="0.4">
      <c r="A134" s="96" t="str">
        <f t="shared" si="6"/>
        <v>NayyefMalak</v>
      </c>
      <c r="B134" s="76">
        <f t="shared" si="7"/>
        <v>3</v>
      </c>
      <c r="C134" s="76">
        <f t="shared" si="8"/>
        <v>49.78</v>
      </c>
      <c r="D134" s="97"/>
      <c r="H134" s="116" t="s">
        <v>367</v>
      </c>
      <c r="I134" s="116" t="s">
        <v>368</v>
      </c>
      <c r="J134" s="113">
        <v>3</v>
      </c>
      <c r="K134" s="113">
        <v>49.78</v>
      </c>
      <c r="L134" s="113">
        <v>49.23</v>
      </c>
    </row>
    <row r="135" spans="1:12" ht="38.25" customHeight="1" x14ac:dyDescent="0.4">
      <c r="A135" s="96" t="str">
        <f t="shared" si="6"/>
        <v>NguyenThi</v>
      </c>
      <c r="B135" s="76">
        <f t="shared" si="7"/>
        <v>5</v>
      </c>
      <c r="C135" s="76">
        <f t="shared" si="8"/>
        <v>58.67</v>
      </c>
      <c r="D135" s="97"/>
      <c r="H135" s="116" t="s">
        <v>225</v>
      </c>
      <c r="I135" s="116" t="s">
        <v>369</v>
      </c>
      <c r="J135" s="113">
        <v>5</v>
      </c>
      <c r="K135" s="113">
        <v>58.67</v>
      </c>
      <c r="L135" s="113">
        <v>41.98</v>
      </c>
    </row>
    <row r="136" spans="1:12" ht="38.25" customHeight="1" x14ac:dyDescent="0.4">
      <c r="A136" s="96" t="str">
        <f t="shared" si="6"/>
        <v>PlemmonsRobert</v>
      </c>
      <c r="B136" s="76">
        <f t="shared" si="7"/>
        <v>2</v>
      </c>
      <c r="C136" s="76">
        <f t="shared" si="8"/>
        <v>76.790000000000006</v>
      </c>
      <c r="D136" s="97"/>
      <c r="H136" s="116" t="s">
        <v>370</v>
      </c>
      <c r="I136" s="116" t="s">
        <v>371</v>
      </c>
      <c r="J136" s="113">
        <v>2</v>
      </c>
      <c r="K136" s="113">
        <v>76.790000000000006</v>
      </c>
      <c r="L136" s="113">
        <v>22.86</v>
      </c>
    </row>
    <row r="137" spans="1:12" ht="38.25" customHeight="1" x14ac:dyDescent="0.4">
      <c r="A137" s="96" t="str">
        <f t="shared" si="6"/>
        <v>SanchezMegan</v>
      </c>
      <c r="B137" s="76">
        <f t="shared" si="7"/>
        <v>3</v>
      </c>
      <c r="C137" s="76">
        <f t="shared" si="8"/>
        <v>49.78</v>
      </c>
      <c r="D137" s="97"/>
      <c r="H137" s="116" t="s">
        <v>325</v>
      </c>
      <c r="I137" s="116" t="s">
        <v>372</v>
      </c>
      <c r="J137" s="113">
        <v>3</v>
      </c>
      <c r="K137" s="113">
        <v>49.78</v>
      </c>
      <c r="L137" s="113">
        <v>49.23</v>
      </c>
    </row>
    <row r="138" spans="1:12" ht="38.25" customHeight="1" x14ac:dyDescent="0.4">
      <c r="A138" s="96" t="str">
        <f t="shared" si="6"/>
        <v>SaoorMaryana</v>
      </c>
      <c r="B138" s="76">
        <f t="shared" si="7"/>
        <v>5</v>
      </c>
      <c r="C138" s="76">
        <f t="shared" si="8"/>
        <v>58.67</v>
      </c>
      <c r="D138" s="102"/>
      <c r="H138" s="116" t="s">
        <v>373</v>
      </c>
      <c r="I138" s="116" t="s">
        <v>299</v>
      </c>
      <c r="J138" s="113">
        <v>5</v>
      </c>
      <c r="K138" s="113">
        <v>58.67</v>
      </c>
      <c r="L138" s="113">
        <v>41.98</v>
      </c>
    </row>
    <row r="139" spans="1:12" ht="38.25" customHeight="1" x14ac:dyDescent="0.4">
      <c r="A139" s="96" t="str">
        <f t="shared" si="6"/>
        <v>SekebAreej</v>
      </c>
      <c r="B139" s="76">
        <f t="shared" si="7"/>
        <v>2</v>
      </c>
      <c r="C139" s="76">
        <f t="shared" si="8"/>
        <v>76.790000000000006</v>
      </c>
      <c r="D139" s="102"/>
      <c r="H139" s="116" t="s">
        <v>374</v>
      </c>
      <c r="I139" s="116" t="s">
        <v>375</v>
      </c>
      <c r="J139" s="113">
        <v>2</v>
      </c>
      <c r="K139" s="113">
        <v>76.790000000000006</v>
      </c>
      <c r="L139" s="113">
        <v>22.86</v>
      </c>
    </row>
    <row r="140" spans="1:12" ht="38.25" customHeight="1" x14ac:dyDescent="0.4">
      <c r="A140" s="96" t="str">
        <f t="shared" si="6"/>
        <v>SlaiwaTheresa</v>
      </c>
      <c r="B140" s="76">
        <f t="shared" si="7"/>
        <v>3</v>
      </c>
      <c r="C140" s="76">
        <f t="shared" si="8"/>
        <v>49.78</v>
      </c>
      <c r="D140" s="102"/>
      <c r="H140" s="116" t="s">
        <v>376</v>
      </c>
      <c r="I140" s="116" t="s">
        <v>377</v>
      </c>
      <c r="J140" s="113">
        <v>3</v>
      </c>
      <c r="K140" s="113">
        <v>49.78</v>
      </c>
      <c r="L140" s="113">
        <v>49.23</v>
      </c>
    </row>
    <row r="141" spans="1:12" ht="38.25" customHeight="1" x14ac:dyDescent="0.4">
      <c r="A141" s="96" t="str">
        <f t="shared" si="6"/>
        <v>TawfeeqAmeera</v>
      </c>
      <c r="B141" s="76">
        <f t="shared" si="7"/>
        <v>5</v>
      </c>
      <c r="C141" s="76">
        <f t="shared" si="8"/>
        <v>58.67</v>
      </c>
      <c r="D141" s="102"/>
      <c r="H141" s="116" t="s">
        <v>378</v>
      </c>
      <c r="I141" s="116" t="s">
        <v>379</v>
      </c>
      <c r="J141" s="113">
        <v>5</v>
      </c>
      <c r="K141" s="113">
        <v>58.67</v>
      </c>
      <c r="L141" s="113">
        <v>41.98</v>
      </c>
    </row>
    <row r="142" spans="1:12" ht="38.25" customHeight="1" x14ac:dyDescent="0.4">
      <c r="A142" s="96" t="str">
        <f t="shared" si="6"/>
        <v>TribbleKenneth</v>
      </c>
      <c r="B142" s="76">
        <f t="shared" si="7"/>
        <v>2</v>
      </c>
      <c r="C142" s="76">
        <f t="shared" si="8"/>
        <v>76.790000000000006</v>
      </c>
      <c r="D142" s="102"/>
      <c r="H142" s="116" t="s">
        <v>380</v>
      </c>
      <c r="I142" s="116" t="s">
        <v>381</v>
      </c>
      <c r="J142" s="113">
        <v>2</v>
      </c>
      <c r="K142" s="113">
        <v>76.790000000000006</v>
      </c>
      <c r="L142" s="113">
        <v>22.86</v>
      </c>
    </row>
    <row r="143" spans="1:12" ht="38.25" customHeight="1" x14ac:dyDescent="0.4">
      <c r="A143" s="96" t="str">
        <f t="shared" si="6"/>
        <v>VierraEmma</v>
      </c>
      <c r="B143" s="76">
        <f t="shared" si="7"/>
        <v>3</v>
      </c>
      <c r="C143" s="76">
        <f t="shared" si="8"/>
        <v>49.78</v>
      </c>
      <c r="D143" s="102"/>
      <c r="H143" s="116" t="s">
        <v>382</v>
      </c>
      <c r="I143" s="116" t="s">
        <v>383</v>
      </c>
      <c r="J143" s="113">
        <v>3</v>
      </c>
      <c r="K143" s="113">
        <v>49.78</v>
      </c>
      <c r="L143" s="113">
        <v>49.23</v>
      </c>
    </row>
    <row r="144" spans="1:12" ht="38.25" customHeight="1" x14ac:dyDescent="0.4">
      <c r="A144" s="96" t="str">
        <f>H144&amp;I144</f>
        <v/>
      </c>
      <c r="B144" s="92"/>
      <c r="C144" s="92"/>
      <c r="D144" s="102"/>
      <c r="H144" s="121"/>
      <c r="I144" s="121"/>
      <c r="J144" s="113"/>
      <c r="K144" s="113"/>
      <c r="L144" s="113"/>
    </row>
    <row r="145" spans="1:4" ht="38.25" customHeight="1" x14ac:dyDescent="0.4">
      <c r="A145" s="96" t="str">
        <f t="shared" si="6"/>
        <v/>
      </c>
      <c r="B145" s="92"/>
      <c r="C145" s="92"/>
      <c r="D145" s="102"/>
    </row>
    <row r="146" spans="1:4" ht="38.25" customHeight="1" x14ac:dyDescent="0.4">
      <c r="A146" s="96" t="str">
        <f t="shared" si="6"/>
        <v/>
      </c>
      <c r="B146" s="92"/>
      <c r="C146" s="92"/>
      <c r="D146" s="102"/>
    </row>
    <row r="147" spans="1:4" ht="38.25" customHeight="1" x14ac:dyDescent="0.4">
      <c r="A147" s="96" t="str">
        <f t="shared" si="6"/>
        <v/>
      </c>
      <c r="B147" s="92"/>
      <c r="C147" s="92"/>
      <c r="D147" s="102"/>
    </row>
    <row r="148" spans="1:4" ht="38.25" customHeight="1" x14ac:dyDescent="0.4">
      <c r="A148" s="96" t="str">
        <f t="shared" si="6"/>
        <v/>
      </c>
      <c r="B148" s="92"/>
      <c r="C148" s="92"/>
      <c r="D148" s="102"/>
    </row>
    <row r="149" spans="1:4" ht="38.25" customHeight="1" x14ac:dyDescent="0.4">
      <c r="A149" s="96" t="str">
        <f t="shared" si="6"/>
        <v/>
      </c>
      <c r="B149" s="92"/>
      <c r="C149" s="92"/>
      <c r="D149" s="102"/>
    </row>
    <row r="150" spans="1:4" ht="38.25" customHeight="1" x14ac:dyDescent="0.3">
      <c r="A150" s="94"/>
      <c r="B150" s="92"/>
      <c r="C150" s="92"/>
      <c r="D150" s="102"/>
    </row>
    <row r="151" spans="1:4" ht="38.25" customHeight="1" x14ac:dyDescent="0.3">
      <c r="A151" s="103"/>
      <c r="B151" s="92"/>
      <c r="C151" s="92"/>
      <c r="D151" s="102"/>
    </row>
    <row r="152" spans="1:4" ht="38.25" customHeight="1" x14ac:dyDescent="0.3">
      <c r="A152" s="103"/>
      <c r="B152" s="92"/>
      <c r="C152" s="92"/>
      <c r="D152" s="102"/>
    </row>
    <row r="153" spans="1:4" ht="38.25" customHeight="1" x14ac:dyDescent="0.3">
      <c r="A153" s="103"/>
      <c r="B153" s="92"/>
      <c r="C153" s="92"/>
      <c r="D153" s="102"/>
    </row>
    <row r="154" spans="1:4" ht="38.25" customHeight="1" x14ac:dyDescent="0.3">
      <c r="A154" s="103"/>
      <c r="B154" s="92"/>
      <c r="C154" s="92"/>
      <c r="D154" s="102"/>
    </row>
    <row r="155" spans="1:4" ht="38.25" customHeight="1" x14ac:dyDescent="0.3">
      <c r="A155" s="103"/>
      <c r="B155" s="92"/>
      <c r="C155" s="92"/>
      <c r="D155" s="102"/>
    </row>
    <row r="156" spans="1:4" ht="38.25" customHeight="1" x14ac:dyDescent="0.35">
      <c r="A156" s="93"/>
      <c r="B156" s="104"/>
      <c r="C156" s="104"/>
      <c r="D156" s="104"/>
    </row>
    <row r="157" spans="1:4" ht="38.25" customHeight="1" x14ac:dyDescent="0.35">
      <c r="A157" s="93"/>
      <c r="B157" s="104"/>
      <c r="C157" s="104"/>
      <c r="D157" s="104"/>
    </row>
    <row r="158" spans="1:4" ht="38.25" customHeight="1" x14ac:dyDescent="0.3">
      <c r="A158" s="103"/>
    </row>
    <row r="159" spans="1:4" ht="38.25" customHeight="1" x14ac:dyDescent="0.3">
      <c r="A159" s="103"/>
    </row>
    <row r="160" spans="1:4" ht="38.25" customHeight="1" x14ac:dyDescent="0.3">
      <c r="A160" s="103"/>
    </row>
    <row r="161" spans="1:1" ht="38.25" customHeight="1" x14ac:dyDescent="0.3">
      <c r="A161" s="103"/>
    </row>
    <row r="162" spans="1:1" ht="38.25" customHeight="1" x14ac:dyDescent="0.3">
      <c r="A162" s="103"/>
    </row>
    <row r="163" spans="1:1" ht="38.25" customHeight="1" x14ac:dyDescent="0.3">
      <c r="A163" s="103"/>
    </row>
    <row r="164" spans="1:1" ht="38.25" customHeight="1" x14ac:dyDescent="0.3">
      <c r="A164" s="103"/>
    </row>
    <row r="165" spans="1:1" ht="38.25" customHeight="1" x14ac:dyDescent="0.3">
      <c r="A165" s="103"/>
    </row>
    <row r="166" spans="1:1" ht="38.25" customHeight="1" x14ac:dyDescent="0.3">
      <c r="A166" s="103"/>
    </row>
    <row r="167" spans="1:1" ht="38.25" customHeight="1" x14ac:dyDescent="0.3">
      <c r="A167" s="103"/>
    </row>
    <row r="168" spans="1:1" ht="38.25" customHeight="1" x14ac:dyDescent="0.3">
      <c r="A168" s="103"/>
    </row>
    <row r="169" spans="1:1" ht="38.25" customHeight="1" x14ac:dyDescent="0.3">
      <c r="A169" s="103"/>
    </row>
    <row r="170" spans="1:1" ht="38.25" customHeight="1" x14ac:dyDescent="0.3">
      <c r="A170" s="103"/>
    </row>
    <row r="171" spans="1:1" ht="38.25" customHeight="1" x14ac:dyDescent="0.3">
      <c r="A171" s="103"/>
    </row>
    <row r="172" spans="1:1" ht="38.25" customHeight="1" x14ac:dyDescent="0.3">
      <c r="A172" s="103"/>
    </row>
    <row r="173" spans="1:1" ht="38.25" customHeight="1" x14ac:dyDescent="0.3">
      <c r="A173" s="103"/>
    </row>
    <row r="174" spans="1:1" ht="38.25" customHeight="1" x14ac:dyDescent="0.3">
      <c r="A174" s="103"/>
    </row>
    <row r="175" spans="1:1" ht="38.25" customHeight="1" x14ac:dyDescent="0.3">
      <c r="A175" s="103"/>
    </row>
    <row r="176" spans="1:1" ht="38.25" customHeight="1" x14ac:dyDescent="0.3">
      <c r="A176" s="103"/>
    </row>
    <row r="177" spans="1:1" ht="38.25" customHeight="1" x14ac:dyDescent="0.3">
      <c r="A177" s="103"/>
    </row>
    <row r="178" spans="1:1" ht="38.25" customHeight="1" x14ac:dyDescent="0.3">
      <c r="A178" s="103"/>
    </row>
    <row r="179" spans="1:1" ht="38.25" customHeight="1" x14ac:dyDescent="0.3">
      <c r="A179" s="103"/>
    </row>
    <row r="180" spans="1:1" ht="38.25" customHeight="1" x14ac:dyDescent="0.3">
      <c r="A180" s="103"/>
    </row>
    <row r="181" spans="1:1" ht="38.25" customHeight="1" x14ac:dyDescent="0.3">
      <c r="A181" s="103"/>
    </row>
    <row r="182" spans="1:1" ht="38.25" customHeight="1" x14ac:dyDescent="0.3">
      <c r="A182" s="103"/>
    </row>
    <row r="183" spans="1:1" ht="38.25" customHeight="1" x14ac:dyDescent="0.3">
      <c r="A183" s="103"/>
    </row>
    <row r="184" spans="1:1" ht="38.25" customHeight="1" x14ac:dyDescent="0.3">
      <c r="A184" s="103"/>
    </row>
    <row r="185" spans="1:1" ht="38.25" customHeight="1" x14ac:dyDescent="0.3">
      <c r="A185" s="103"/>
    </row>
    <row r="186" spans="1:1" ht="38.25" customHeight="1" x14ac:dyDescent="0.3">
      <c r="A186" s="103"/>
    </row>
    <row r="187" spans="1:1" ht="38.25" customHeight="1" x14ac:dyDescent="0.3">
      <c r="A187" s="103"/>
    </row>
    <row r="188" spans="1:1" ht="38.25" customHeight="1" x14ac:dyDescent="0.3">
      <c r="A188" s="103"/>
    </row>
    <row r="189" spans="1:1" ht="38.25" customHeight="1" x14ac:dyDescent="0.3">
      <c r="A189" s="103"/>
    </row>
    <row r="190" spans="1:1" ht="38.25" customHeight="1" x14ac:dyDescent="0.3">
      <c r="A190" s="103"/>
    </row>
    <row r="191" spans="1:1" ht="38.25" customHeight="1" x14ac:dyDescent="0.3">
      <c r="A191" s="103"/>
    </row>
    <row r="192" spans="1:1" ht="38.25" customHeight="1" x14ac:dyDescent="0.3">
      <c r="A192" s="103"/>
    </row>
    <row r="193" spans="1:1" ht="38.25" customHeight="1" x14ac:dyDescent="0.3">
      <c r="A193" s="103"/>
    </row>
    <row r="194" spans="1:1" ht="38.25" customHeight="1" x14ac:dyDescent="0.3">
      <c r="A194" s="103"/>
    </row>
    <row r="195" spans="1:1" ht="38.25" customHeight="1" x14ac:dyDescent="0.3">
      <c r="A195" s="103"/>
    </row>
    <row r="196" spans="1:1" ht="38.25" customHeight="1" x14ac:dyDescent="0.3">
      <c r="A196" s="103"/>
    </row>
    <row r="197" spans="1:1" ht="38.25" customHeight="1" x14ac:dyDescent="0.3">
      <c r="A197" s="103"/>
    </row>
    <row r="198" spans="1:1" ht="38.25" customHeight="1" x14ac:dyDescent="0.3">
      <c r="A198" s="103"/>
    </row>
    <row r="199" spans="1:1" ht="38.25" customHeight="1" x14ac:dyDescent="0.3">
      <c r="A199" s="103"/>
    </row>
    <row r="200" spans="1:1" ht="38.25" customHeight="1" x14ac:dyDescent="0.3">
      <c r="A200" s="103"/>
    </row>
    <row r="201" spans="1:1" ht="38.25" customHeight="1" x14ac:dyDescent="0.3">
      <c r="A201" s="103"/>
    </row>
    <row r="202" spans="1:1" ht="38.25" customHeight="1" x14ac:dyDescent="0.3">
      <c r="A202" s="103"/>
    </row>
    <row r="203" spans="1:1" ht="38.25" customHeight="1" x14ac:dyDescent="0.3">
      <c r="A203" s="103"/>
    </row>
    <row r="204" spans="1:1" ht="38.25" customHeight="1" x14ac:dyDescent="0.3">
      <c r="A204" s="103"/>
    </row>
    <row r="205" spans="1:1" ht="38.25" customHeight="1" x14ac:dyDescent="0.3">
      <c r="A205" s="103"/>
    </row>
    <row r="206" spans="1:1" ht="38.25" customHeight="1" x14ac:dyDescent="0.3">
      <c r="A206" s="103"/>
    </row>
    <row r="207" spans="1:1" ht="38.25" customHeight="1" x14ac:dyDescent="0.3">
      <c r="A207" s="103"/>
    </row>
    <row r="208" spans="1:1" ht="38.25" customHeight="1" x14ac:dyDescent="0.3">
      <c r="A208" s="103"/>
    </row>
    <row r="209" spans="1:3" ht="38.25" customHeight="1" x14ac:dyDescent="0.3">
      <c r="A209" s="103"/>
    </row>
    <row r="210" spans="1:3" ht="38.25" customHeight="1" x14ac:dyDescent="0.3">
      <c r="A210" s="103"/>
    </row>
    <row r="211" spans="1:3" ht="38.25" customHeight="1" x14ac:dyDescent="0.3">
      <c r="A211" s="93"/>
      <c r="B211" s="105"/>
      <c r="C211" s="106"/>
    </row>
    <row r="212" spans="1:3" ht="38.25" customHeight="1" x14ac:dyDescent="0.3">
      <c r="A212" s="93"/>
      <c r="B212" s="107"/>
    </row>
    <row r="213" spans="1:3" ht="38.25" customHeight="1" x14ac:dyDescent="0.3">
      <c r="A213" s="93"/>
      <c r="B213" s="107"/>
      <c r="C213" s="108"/>
    </row>
    <row r="214" spans="1:3" ht="38.25" customHeight="1" x14ac:dyDescent="0.3">
      <c r="A214" s="93"/>
      <c r="B214" s="107"/>
      <c r="C214" s="108"/>
    </row>
    <row r="215" spans="1:3" ht="38.25" customHeight="1" x14ac:dyDescent="0.3">
      <c r="A215" s="93"/>
      <c r="B215" s="107"/>
      <c r="C215" s="108"/>
    </row>
    <row r="216" spans="1:3" ht="38.25" customHeight="1" x14ac:dyDescent="0.3">
      <c r="A216" s="93"/>
      <c r="B216" s="107"/>
      <c r="C216" s="108"/>
    </row>
    <row r="217" spans="1:3" ht="38.25" customHeight="1" x14ac:dyDescent="0.3">
      <c r="A217" s="93"/>
      <c r="B217" s="107"/>
      <c r="C217" s="108"/>
    </row>
    <row r="218" spans="1:3" ht="38.25" customHeight="1" x14ac:dyDescent="0.3">
      <c r="A218" s="93"/>
      <c r="B218" s="107"/>
      <c r="C218" s="108"/>
    </row>
    <row r="219" spans="1:3" ht="38.25" customHeight="1" x14ac:dyDescent="0.3">
      <c r="A219" s="93"/>
      <c r="B219" s="107"/>
      <c r="C219" s="108"/>
    </row>
    <row r="220" spans="1:3" ht="38.25" customHeight="1" x14ac:dyDescent="0.3">
      <c r="A220" s="93"/>
      <c r="B220" s="107"/>
      <c r="C220" s="108"/>
    </row>
    <row r="221" spans="1:3" ht="38.25" customHeight="1" x14ac:dyDescent="0.3">
      <c r="A221" s="93"/>
      <c r="B221" s="107"/>
      <c r="C221" s="108"/>
    </row>
    <row r="222" spans="1:3" ht="38.25" customHeight="1" x14ac:dyDescent="0.3">
      <c r="A222" s="93"/>
      <c r="B222" s="107"/>
      <c r="C222" s="108"/>
    </row>
    <row r="223" spans="1:3" ht="38.25" customHeight="1" x14ac:dyDescent="0.3">
      <c r="A223" s="93"/>
      <c r="B223" s="107"/>
      <c r="C223" s="108"/>
    </row>
    <row r="224" spans="1:3" ht="38.25" customHeight="1" x14ac:dyDescent="0.3">
      <c r="A224" s="93"/>
      <c r="B224" s="107"/>
      <c r="C224" s="108"/>
    </row>
    <row r="225" spans="1:3" ht="38.25" customHeight="1" x14ac:dyDescent="0.3">
      <c r="A225" s="93"/>
      <c r="B225" s="107"/>
      <c r="C225" s="108"/>
    </row>
    <row r="226" spans="1:3" ht="38.25" customHeight="1" x14ac:dyDescent="0.3">
      <c r="A226" s="93"/>
      <c r="B226" s="107"/>
      <c r="C226" s="108"/>
    </row>
    <row r="227" spans="1:3" ht="38.25" customHeight="1" x14ac:dyDescent="0.3">
      <c r="A227" s="93"/>
      <c r="B227" s="107"/>
      <c r="C227" s="108"/>
    </row>
    <row r="228" spans="1:3" ht="38.25" customHeight="1" x14ac:dyDescent="0.3">
      <c r="A228" s="93"/>
      <c r="B228" s="107"/>
      <c r="C228" s="108"/>
    </row>
    <row r="229" spans="1:3" ht="38.25" customHeight="1" x14ac:dyDescent="0.3">
      <c r="A229" s="93"/>
      <c r="B229" s="107"/>
      <c r="C229" s="108"/>
    </row>
    <row r="230" spans="1:3" ht="38.25" customHeight="1" x14ac:dyDescent="0.3">
      <c r="A230" s="93"/>
      <c r="B230" s="107"/>
      <c r="C230" s="108"/>
    </row>
    <row r="231" spans="1:3" ht="38.25" customHeight="1" x14ac:dyDescent="0.3">
      <c r="A231" s="93"/>
      <c r="B231" s="107"/>
      <c r="C231" s="108"/>
    </row>
    <row r="232" spans="1:3" ht="38.25" customHeight="1" x14ac:dyDescent="0.4">
      <c r="B232" s="107"/>
      <c r="C232" s="108"/>
    </row>
    <row r="233" spans="1:3" ht="38.25" customHeight="1" x14ac:dyDescent="0.4">
      <c r="B233" s="107"/>
      <c r="C233" s="108"/>
    </row>
    <row r="234" spans="1:3" ht="38.25" customHeight="1" x14ac:dyDescent="0.4">
      <c r="B234" s="107"/>
      <c r="C234" s="108"/>
    </row>
    <row r="235" spans="1:3" ht="38.25" customHeight="1" x14ac:dyDescent="0.4">
      <c r="B235" s="107"/>
      <c r="C235" s="108"/>
    </row>
    <row r="236" spans="1:3" ht="38.25" customHeight="1" x14ac:dyDescent="0.4">
      <c r="B236" s="107"/>
      <c r="C236" s="108"/>
    </row>
    <row r="237" spans="1:3" ht="38.25" customHeight="1" x14ac:dyDescent="0.4">
      <c r="B237" s="107"/>
      <c r="C237" s="108"/>
    </row>
    <row r="238" spans="1:3" ht="38.25" customHeight="1" x14ac:dyDescent="0.4">
      <c r="B238" s="107"/>
      <c r="C238" s="108"/>
    </row>
    <row r="239" spans="1:3" ht="38.25" customHeight="1" x14ac:dyDescent="0.4">
      <c r="B239" s="107"/>
      <c r="C239" s="108"/>
    </row>
    <row r="240" spans="1:3" ht="38.25" customHeight="1" x14ac:dyDescent="0.4">
      <c r="B240" s="107"/>
      <c r="C240" s="108"/>
    </row>
    <row r="241" spans="2:3" ht="38.25" customHeight="1" x14ac:dyDescent="0.4">
      <c r="B241" s="107"/>
      <c r="C241" s="108"/>
    </row>
    <row r="242" spans="2:3" ht="38.25" customHeight="1" x14ac:dyDescent="0.4">
      <c r="B242" s="107"/>
      <c r="C242" s="108"/>
    </row>
    <row r="243" spans="2:3" ht="38.25" customHeight="1" x14ac:dyDescent="0.4">
      <c r="B243" s="107"/>
      <c r="C243" s="108"/>
    </row>
    <row r="244" spans="2:3" ht="38.25" customHeight="1" x14ac:dyDescent="0.4">
      <c r="B244" s="107"/>
      <c r="C244" s="108"/>
    </row>
    <row r="245" spans="2:3" ht="38.25" customHeight="1" x14ac:dyDescent="0.4">
      <c r="B245" s="107"/>
      <c r="C245" s="108"/>
    </row>
    <row r="246" spans="2:3" ht="38.25" customHeight="1" x14ac:dyDescent="0.4">
      <c r="B246" s="107"/>
      <c r="C246" s="108"/>
    </row>
    <row r="247" spans="2:3" ht="38.25" customHeight="1" x14ac:dyDescent="0.4">
      <c r="B247" s="107"/>
      <c r="C247" s="108"/>
    </row>
    <row r="248" spans="2:3" ht="38.25" customHeight="1" x14ac:dyDescent="0.4">
      <c r="B248" s="107"/>
      <c r="C248" s="108"/>
    </row>
    <row r="249" spans="2:3" ht="38.25" customHeight="1" x14ac:dyDescent="0.4">
      <c r="B249" s="107"/>
      <c r="C249" s="108"/>
    </row>
    <row r="250" spans="2:3" ht="38.25" customHeight="1" x14ac:dyDescent="0.4">
      <c r="B250" s="107"/>
      <c r="C250" s="108"/>
    </row>
    <row r="251" spans="2:3" ht="38.25" customHeight="1" x14ac:dyDescent="0.4">
      <c r="B251" s="107"/>
      <c r="C251" s="108"/>
    </row>
    <row r="252" spans="2:3" ht="38.25" customHeight="1" x14ac:dyDescent="0.4">
      <c r="B252" s="107"/>
      <c r="C252" s="108"/>
    </row>
    <row r="253" spans="2:3" ht="38.25" customHeight="1" x14ac:dyDescent="0.4">
      <c r="B253" s="107"/>
      <c r="C253" s="108"/>
    </row>
    <row r="254" spans="2:3" ht="38.25" customHeight="1" x14ac:dyDescent="0.4">
      <c r="B254" s="107"/>
      <c r="C254" s="108"/>
    </row>
    <row r="255" spans="2:3" ht="38.25" customHeight="1" x14ac:dyDescent="0.4">
      <c r="B255" s="107"/>
      <c r="C255" s="108"/>
    </row>
    <row r="256" spans="2:3" ht="38.25" customHeight="1" x14ac:dyDescent="0.4">
      <c r="B256" s="107"/>
      <c r="C256" s="108"/>
    </row>
    <row r="257" spans="2:3" ht="38.25" customHeight="1" x14ac:dyDescent="0.4">
      <c r="B257" s="107"/>
      <c r="C257" s="108"/>
    </row>
    <row r="258" spans="2:3" ht="38.25" customHeight="1" x14ac:dyDescent="0.4">
      <c r="B258" s="107"/>
      <c r="C258" s="108"/>
    </row>
    <row r="259" spans="2:3" ht="38.25" customHeight="1" x14ac:dyDescent="0.4">
      <c r="B259" s="107"/>
      <c r="C259" s="108"/>
    </row>
    <row r="260" spans="2:3" ht="38.25" customHeight="1" x14ac:dyDescent="0.4">
      <c r="B260" s="107"/>
      <c r="C260" s="108"/>
    </row>
    <row r="261" spans="2:3" ht="38.25" customHeight="1" x14ac:dyDescent="0.4">
      <c r="B261" s="107"/>
      <c r="C261" s="108"/>
    </row>
    <row r="262" spans="2:3" ht="38.25" customHeight="1" x14ac:dyDescent="0.4">
      <c r="B262" s="109"/>
      <c r="C262" s="108"/>
    </row>
    <row r="263" spans="2:3" ht="38.25" customHeight="1" x14ac:dyDescent="0.4">
      <c r="B263" s="107"/>
      <c r="C263" s="108"/>
    </row>
    <row r="264" spans="2:3" ht="38.25" customHeight="1" x14ac:dyDescent="0.4">
      <c r="B264" s="107"/>
      <c r="C264" s="108"/>
    </row>
    <row r="265" spans="2:3" ht="38.25" customHeight="1" x14ac:dyDescent="0.4">
      <c r="B265" s="107"/>
      <c r="C265" s="108"/>
    </row>
    <row r="266" spans="2:3" ht="38.25" customHeight="1" x14ac:dyDescent="0.4">
      <c r="B266" s="107"/>
      <c r="C266" s="108"/>
    </row>
    <row r="267" spans="2:3" ht="38.25" customHeight="1" x14ac:dyDescent="0.4">
      <c r="B267" s="107"/>
    </row>
    <row r="268" spans="2:3" ht="38.25" customHeight="1" x14ac:dyDescent="0.4">
      <c r="B268" s="107"/>
    </row>
    <row r="269" spans="2:3" ht="38.25" customHeight="1" x14ac:dyDescent="0.4">
      <c r="B269" s="107"/>
    </row>
    <row r="270" spans="2:3" ht="38.25" customHeight="1" x14ac:dyDescent="0.4">
      <c r="B270" s="107"/>
    </row>
    <row r="271" spans="2:3" ht="38.25" customHeight="1" x14ac:dyDescent="0.4">
      <c r="B271" s="107"/>
    </row>
    <row r="272" spans="2:3" ht="38.25" customHeight="1" x14ac:dyDescent="0.4">
      <c r="B272" s="107"/>
    </row>
    <row r="273" spans="2:2" ht="38.25" customHeight="1" x14ac:dyDescent="0.4">
      <c r="B273" s="107"/>
    </row>
    <row r="274" spans="2:2" ht="38.25" customHeight="1" x14ac:dyDescent="0.4">
      <c r="B274" s="107"/>
    </row>
    <row r="275" spans="2:2" ht="38.25" customHeight="1" x14ac:dyDescent="0.4">
      <c r="B275" s="107"/>
    </row>
    <row r="276" spans="2:2" ht="38.25" customHeight="1" x14ac:dyDescent="0.4">
      <c r="B276" s="107"/>
    </row>
    <row r="277" spans="2:2" ht="38.25" customHeight="1" x14ac:dyDescent="0.4">
      <c r="B277" s="107"/>
    </row>
    <row r="278" spans="2:2" ht="38.25" customHeight="1" x14ac:dyDescent="0.4">
      <c r="B278" s="107"/>
    </row>
    <row r="279" spans="2:2" ht="38.25" customHeight="1" x14ac:dyDescent="0.4">
      <c r="B279" s="107"/>
    </row>
    <row r="280" spans="2:2" ht="38.25" customHeight="1" x14ac:dyDescent="0.4">
      <c r="B280" s="107"/>
    </row>
    <row r="281" spans="2:2" ht="38.25" customHeight="1" x14ac:dyDescent="0.4">
      <c r="B281" s="107"/>
    </row>
    <row r="282" spans="2:2" ht="38.25" customHeight="1" x14ac:dyDescent="0.4">
      <c r="B282" s="107"/>
    </row>
    <row r="283" spans="2:2" ht="38.25" customHeight="1" x14ac:dyDescent="0.4">
      <c r="B283" s="107"/>
    </row>
    <row r="284" spans="2:2" ht="38.25" customHeight="1" x14ac:dyDescent="0.4">
      <c r="B284" s="107"/>
    </row>
    <row r="285" spans="2:2" ht="38.25" customHeight="1" x14ac:dyDescent="0.4">
      <c r="B285" s="109"/>
    </row>
    <row r="286" spans="2:2" ht="38.25" customHeight="1" x14ac:dyDescent="0.4">
      <c r="B286" s="107"/>
    </row>
    <row r="287" spans="2:2" ht="38.25" customHeight="1" x14ac:dyDescent="0.4">
      <c r="B287" s="107"/>
    </row>
    <row r="288" spans="2:2" ht="38.25" customHeight="1" x14ac:dyDescent="0.4">
      <c r="B288" s="107"/>
    </row>
    <row r="289" spans="2:2" ht="38.25" customHeight="1" x14ac:dyDescent="0.4">
      <c r="B289" s="107"/>
    </row>
    <row r="290" spans="2:2" ht="38.25" customHeight="1" x14ac:dyDescent="0.4">
      <c r="B290" s="107"/>
    </row>
    <row r="291" spans="2:2" ht="38.25" customHeight="1" x14ac:dyDescent="0.4">
      <c r="B291" s="107"/>
    </row>
    <row r="292" spans="2:2" ht="38.25" customHeight="1" x14ac:dyDescent="0.4">
      <c r="B292" s="107"/>
    </row>
    <row r="293" spans="2:2" ht="38.25" customHeight="1" x14ac:dyDescent="0.4">
      <c r="B293" s="107"/>
    </row>
    <row r="294" spans="2:2" ht="38.25" customHeight="1" x14ac:dyDescent="0.4">
      <c r="B294" s="107"/>
    </row>
    <row r="295" spans="2:2" ht="38.25" customHeight="1" x14ac:dyDescent="0.4">
      <c r="B295" s="107"/>
    </row>
    <row r="296" spans="2:2" ht="38.25" customHeight="1" x14ac:dyDescent="0.4">
      <c r="B296" s="107"/>
    </row>
    <row r="297" spans="2:2" ht="38.25" customHeight="1" x14ac:dyDescent="0.4">
      <c r="B297" s="107"/>
    </row>
    <row r="298" spans="2:2" ht="38.25" customHeight="1" x14ac:dyDescent="0.4">
      <c r="B298" s="107"/>
    </row>
    <row r="299" spans="2:2" ht="38.25" customHeight="1" x14ac:dyDescent="0.4">
      <c r="B299" s="107"/>
    </row>
    <row r="300" spans="2:2" ht="38.25" customHeight="1" x14ac:dyDescent="0.4">
      <c r="B300" s="107"/>
    </row>
    <row r="301" spans="2:2" ht="38.25" customHeight="1" x14ac:dyDescent="0.4">
      <c r="B301" s="107"/>
    </row>
    <row r="302" spans="2:2" ht="38.25" customHeight="1" x14ac:dyDescent="0.4">
      <c r="B302" s="107"/>
    </row>
    <row r="303" spans="2:2" ht="38.25" customHeight="1" x14ac:dyDescent="0.4">
      <c r="B303" s="107"/>
    </row>
    <row r="304" spans="2:2" ht="38.25" customHeight="1" x14ac:dyDescent="0.4">
      <c r="B304" s="107"/>
    </row>
    <row r="305" spans="2:3" ht="38.25" customHeight="1" x14ac:dyDescent="0.4">
      <c r="B305" s="107"/>
    </row>
    <row r="306" spans="2:3" ht="38.25" customHeight="1" x14ac:dyDescent="0.4">
      <c r="C306" s="80"/>
    </row>
    <row r="307" spans="2:3" ht="38.25" customHeight="1" x14ac:dyDescent="0.4">
      <c r="C307" s="80"/>
    </row>
    <row r="308" spans="2:3" ht="38.25" customHeight="1" x14ac:dyDescent="0.4">
      <c r="B308" s="105"/>
      <c r="C308" s="106"/>
    </row>
    <row r="309" spans="2:3" ht="38.25" customHeight="1" x14ac:dyDescent="0.4">
      <c r="B309" s="110"/>
      <c r="C309" s="110"/>
    </row>
    <row r="310" spans="2:3" ht="38.25" customHeight="1" x14ac:dyDescent="0.4">
      <c r="B310" s="110"/>
      <c r="C310" s="110"/>
    </row>
    <row r="311" spans="2:3" ht="38.25" customHeight="1" x14ac:dyDescent="0.4">
      <c r="B311" s="110"/>
      <c r="C311" s="110"/>
    </row>
    <row r="312" spans="2:3" ht="38.25" customHeight="1" x14ac:dyDescent="0.4">
      <c r="B312" s="110"/>
      <c r="C312" s="110"/>
    </row>
    <row r="313" spans="2:3" ht="38.25" customHeight="1" x14ac:dyDescent="0.4">
      <c r="B313" s="110"/>
      <c r="C313" s="110"/>
    </row>
    <row r="314" spans="2:3" ht="38.25" customHeight="1" x14ac:dyDescent="0.4">
      <c r="B314" s="110"/>
      <c r="C314" s="110"/>
    </row>
    <row r="315" spans="2:3" ht="38.25" customHeight="1" x14ac:dyDescent="0.4">
      <c r="B315" s="110"/>
      <c r="C315" s="110"/>
    </row>
    <row r="316" spans="2:3" ht="38.25" customHeight="1" x14ac:dyDescent="0.4">
      <c r="B316" s="110"/>
      <c r="C316" s="110"/>
    </row>
    <row r="317" spans="2:3" ht="38.25" customHeight="1" x14ac:dyDescent="0.4">
      <c r="B317" s="110"/>
      <c r="C317" s="110"/>
    </row>
    <row r="318" spans="2:3" ht="38.25" customHeight="1" x14ac:dyDescent="0.4">
      <c r="B318" s="110"/>
      <c r="C318" s="110"/>
    </row>
    <row r="319" spans="2:3" ht="38.25" customHeight="1" x14ac:dyDescent="0.4">
      <c r="B319" s="110"/>
      <c r="C319" s="110"/>
    </row>
    <row r="320" spans="2:3" ht="38.25" customHeight="1" x14ac:dyDescent="0.4">
      <c r="B320" s="110"/>
      <c r="C320" s="110"/>
    </row>
    <row r="321" spans="2:3" ht="38.25" customHeight="1" x14ac:dyDescent="0.4">
      <c r="B321" s="110"/>
      <c r="C321" s="110"/>
    </row>
    <row r="322" spans="2:3" ht="38.25" customHeight="1" x14ac:dyDescent="0.4">
      <c r="B322" s="110"/>
      <c r="C322" s="110"/>
    </row>
    <row r="323" spans="2:3" ht="38.25" customHeight="1" x14ac:dyDescent="0.4">
      <c r="B323" s="110"/>
      <c r="C323" s="110"/>
    </row>
    <row r="324" spans="2:3" ht="38.25" customHeight="1" x14ac:dyDescent="0.4">
      <c r="B324" s="110"/>
      <c r="C324" s="110"/>
    </row>
    <row r="325" spans="2:3" ht="38.25" customHeight="1" x14ac:dyDescent="0.4">
      <c r="B325" s="110"/>
      <c r="C325" s="110"/>
    </row>
    <row r="326" spans="2:3" ht="38.25" customHeight="1" x14ac:dyDescent="0.4">
      <c r="B326" s="110"/>
      <c r="C326" s="110"/>
    </row>
    <row r="327" spans="2:3" ht="38.25" customHeight="1" x14ac:dyDescent="0.4">
      <c r="B327" s="110"/>
      <c r="C327" s="110"/>
    </row>
    <row r="328" spans="2:3" ht="38.25" customHeight="1" x14ac:dyDescent="0.4">
      <c r="B328" s="110"/>
      <c r="C328" s="110"/>
    </row>
    <row r="329" spans="2:3" ht="38.25" customHeight="1" x14ac:dyDescent="0.4">
      <c r="B329" s="110"/>
      <c r="C329" s="110"/>
    </row>
    <row r="330" spans="2:3" ht="38.25" customHeight="1" x14ac:dyDescent="0.4">
      <c r="B330" s="110"/>
      <c r="C330" s="110"/>
    </row>
    <row r="331" spans="2:3" ht="38.25" customHeight="1" x14ac:dyDescent="0.4">
      <c r="B331" s="110"/>
      <c r="C331" s="110"/>
    </row>
    <row r="332" spans="2:3" ht="38.25" customHeight="1" x14ac:dyDescent="0.4">
      <c r="B332" s="110"/>
      <c r="C332" s="110"/>
    </row>
    <row r="333" spans="2:3" ht="38.25" customHeight="1" x14ac:dyDescent="0.4">
      <c r="B333" s="110"/>
      <c r="C333" s="110"/>
    </row>
    <row r="334" spans="2:3" ht="38.25" customHeight="1" x14ac:dyDescent="0.4">
      <c r="B334" s="110"/>
      <c r="C334" s="110"/>
    </row>
    <row r="335" spans="2:3" ht="38.25" customHeight="1" x14ac:dyDescent="0.4">
      <c r="B335" s="110"/>
      <c r="C335" s="110"/>
    </row>
    <row r="336" spans="2:3" ht="38.25" customHeight="1" x14ac:dyDescent="0.4">
      <c r="B336" s="107"/>
      <c r="C336" s="108"/>
    </row>
    <row r="337" spans="2:3" ht="38.25" customHeight="1" x14ac:dyDescent="0.4">
      <c r="B337" s="110"/>
      <c r="C337" s="110"/>
    </row>
    <row r="338" spans="2:3" ht="38.25" customHeight="1" x14ac:dyDescent="0.4">
      <c r="B338" s="110"/>
      <c r="C338" s="110"/>
    </row>
    <row r="339" spans="2:3" ht="38.25" customHeight="1" x14ac:dyDescent="0.4">
      <c r="B339" s="110"/>
      <c r="C339" s="110"/>
    </row>
    <row r="340" spans="2:3" ht="38.25" customHeight="1" x14ac:dyDescent="0.4">
      <c r="B340" s="110"/>
      <c r="C340" s="110"/>
    </row>
    <row r="341" spans="2:3" ht="38.25" customHeight="1" x14ac:dyDescent="0.4">
      <c r="B341" s="110"/>
      <c r="C341" s="110"/>
    </row>
    <row r="342" spans="2:3" ht="38.25" customHeight="1" x14ac:dyDescent="0.4">
      <c r="B342" s="110"/>
      <c r="C342" s="110"/>
    </row>
    <row r="343" spans="2:3" ht="38.25" customHeight="1" x14ac:dyDescent="0.4">
      <c r="B343" s="110"/>
      <c r="C343" s="110"/>
    </row>
    <row r="344" spans="2:3" ht="38.25" customHeight="1" x14ac:dyDescent="0.4">
      <c r="B344" s="110"/>
      <c r="C344" s="110"/>
    </row>
    <row r="345" spans="2:3" ht="38.25" customHeight="1" x14ac:dyDescent="0.4">
      <c r="B345" s="110"/>
      <c r="C345" s="110"/>
    </row>
    <row r="346" spans="2:3" ht="38.25" customHeight="1" x14ac:dyDescent="0.4">
      <c r="B346" s="110"/>
      <c r="C346" s="110"/>
    </row>
    <row r="347" spans="2:3" ht="38.25" customHeight="1" x14ac:dyDescent="0.4">
      <c r="B347" s="110"/>
      <c r="C347" s="110"/>
    </row>
    <row r="348" spans="2:3" ht="38.25" customHeight="1" x14ac:dyDescent="0.4">
      <c r="B348" s="110"/>
      <c r="C348" s="110"/>
    </row>
    <row r="349" spans="2:3" ht="38.25" customHeight="1" x14ac:dyDescent="0.4">
      <c r="B349" s="110"/>
      <c r="C349" s="110"/>
    </row>
    <row r="350" spans="2:3" ht="38.25" customHeight="1" x14ac:dyDescent="0.4">
      <c r="B350" s="110"/>
      <c r="C350" s="110"/>
    </row>
    <row r="351" spans="2:3" ht="38.25" customHeight="1" x14ac:dyDescent="0.4">
      <c r="B351" s="110"/>
      <c r="C351" s="110"/>
    </row>
    <row r="352" spans="2:3" ht="38.25" customHeight="1" x14ac:dyDescent="0.4">
      <c r="B352" s="110"/>
      <c r="C352" s="110"/>
    </row>
    <row r="353" spans="2:4" ht="38.25" customHeight="1" x14ac:dyDescent="0.4">
      <c r="B353" s="110"/>
      <c r="C353" s="110"/>
    </row>
    <row r="354" spans="2:4" ht="38.25" customHeight="1" x14ac:dyDescent="0.4">
      <c r="B354" s="110"/>
      <c r="C354" s="110"/>
    </row>
    <row r="355" spans="2:4" ht="38.25" customHeight="1" x14ac:dyDescent="0.4">
      <c r="B355" s="110"/>
      <c r="C355" s="110"/>
    </row>
    <row r="356" spans="2:4" ht="38.25" customHeight="1" x14ac:dyDescent="0.4">
      <c r="B356" s="110"/>
      <c r="C356" s="110"/>
    </row>
    <row r="357" spans="2:4" ht="38.25" customHeight="1" x14ac:dyDescent="0.4">
      <c r="B357" s="110"/>
      <c r="C357" s="110"/>
    </row>
    <row r="358" spans="2:4" ht="38.25" customHeight="1" x14ac:dyDescent="0.4">
      <c r="B358" s="110"/>
      <c r="C358" s="110"/>
    </row>
    <row r="359" spans="2:4" ht="38.25" customHeight="1" x14ac:dyDescent="0.4">
      <c r="B359" s="110"/>
      <c r="C359" s="110"/>
    </row>
    <row r="360" spans="2:4" ht="38.25" customHeight="1" x14ac:dyDescent="0.4">
      <c r="B360" s="110"/>
      <c r="C360" s="110"/>
    </row>
    <row r="361" spans="2:4" ht="38.25" customHeight="1" x14ac:dyDescent="0.4">
      <c r="B361" s="110"/>
      <c r="C361" s="110"/>
    </row>
    <row r="362" spans="2:4" ht="38.25" customHeight="1" x14ac:dyDescent="0.4">
      <c r="B362" s="110"/>
      <c r="C362" s="110"/>
    </row>
    <row r="363" spans="2:4" ht="38.25" customHeight="1" x14ac:dyDescent="0.4">
      <c r="B363" s="107"/>
      <c r="C363" s="108"/>
      <c r="D363" s="111"/>
    </row>
    <row r="364" spans="2:4" ht="38.25" customHeight="1" x14ac:dyDescent="0.4">
      <c r="B364" s="110"/>
      <c r="C364" s="110"/>
      <c r="D364" s="111"/>
    </row>
    <row r="365" spans="2:4" ht="38.25" customHeight="1" x14ac:dyDescent="0.4">
      <c r="B365" s="110"/>
      <c r="C365" s="110"/>
      <c r="D365" s="111"/>
    </row>
    <row r="366" spans="2:4" ht="38.25" customHeight="1" x14ac:dyDescent="0.4">
      <c r="B366" s="110"/>
      <c r="C366" s="110"/>
      <c r="D366" s="111"/>
    </row>
    <row r="367" spans="2:4" ht="38.25" customHeight="1" x14ac:dyDescent="0.4">
      <c r="B367" s="110"/>
      <c r="C367" s="110"/>
      <c r="D367" s="111"/>
    </row>
    <row r="368" spans="2:4" ht="38.25" customHeight="1" x14ac:dyDescent="0.4">
      <c r="B368" s="110"/>
      <c r="C368" s="110"/>
      <c r="D368" s="111"/>
    </row>
    <row r="369" spans="2:4" ht="38.25" customHeight="1" x14ac:dyDescent="0.4">
      <c r="B369" s="110"/>
      <c r="C369" s="110"/>
      <c r="D369" s="111"/>
    </row>
    <row r="370" spans="2:4" ht="38.25" customHeight="1" x14ac:dyDescent="0.4">
      <c r="B370" s="110"/>
      <c r="C370" s="110"/>
      <c r="D370" s="111"/>
    </row>
    <row r="371" spans="2:4" ht="38.25" customHeight="1" x14ac:dyDescent="0.4">
      <c r="B371" s="110"/>
      <c r="C371" s="110"/>
      <c r="D371" s="111"/>
    </row>
    <row r="372" spans="2:4" ht="38.25" customHeight="1" x14ac:dyDescent="0.4">
      <c r="B372" s="110"/>
      <c r="C372" s="110"/>
      <c r="D372" s="111"/>
    </row>
    <row r="373" spans="2:4" ht="38.25" customHeight="1" x14ac:dyDescent="0.4">
      <c r="B373" s="110"/>
      <c r="C373" s="110"/>
      <c r="D373" s="111"/>
    </row>
    <row r="374" spans="2:4" ht="38.25" customHeight="1" x14ac:dyDescent="0.4">
      <c r="B374" s="110"/>
      <c r="C374" s="110"/>
      <c r="D374" s="111"/>
    </row>
    <row r="375" spans="2:4" ht="38.25" customHeight="1" x14ac:dyDescent="0.4">
      <c r="B375" s="110"/>
      <c r="C375" s="110"/>
      <c r="D375" s="111"/>
    </row>
    <row r="376" spans="2:4" ht="38.25" customHeight="1" x14ac:dyDescent="0.4">
      <c r="B376" s="110"/>
      <c r="C376" s="110"/>
      <c r="D376" s="111"/>
    </row>
    <row r="377" spans="2:4" ht="38.25" customHeight="1" x14ac:dyDescent="0.4">
      <c r="B377" s="110"/>
      <c r="C377" s="110"/>
      <c r="D377" s="111"/>
    </row>
    <row r="378" spans="2:4" ht="38.25" customHeight="1" x14ac:dyDescent="0.4">
      <c r="B378" s="110"/>
      <c r="C378" s="110"/>
      <c r="D378" s="111"/>
    </row>
    <row r="379" spans="2:4" ht="38.25" customHeight="1" x14ac:dyDescent="0.4">
      <c r="B379" s="110"/>
      <c r="C379" s="110"/>
      <c r="D379" s="111"/>
    </row>
    <row r="380" spans="2:4" ht="38.25" customHeight="1" x14ac:dyDescent="0.4">
      <c r="B380" s="110"/>
      <c r="C380" s="110"/>
      <c r="D380" s="111"/>
    </row>
    <row r="381" spans="2:4" ht="38.25" customHeight="1" x14ac:dyDescent="0.4">
      <c r="B381" s="110"/>
      <c r="C381" s="110"/>
      <c r="D381" s="111"/>
    </row>
    <row r="382" spans="2:4" ht="38.25" customHeight="1" x14ac:dyDescent="0.4">
      <c r="B382" s="110"/>
      <c r="C382" s="110"/>
      <c r="D382" s="111"/>
    </row>
    <row r="383" spans="2:4" ht="38.25" customHeight="1" x14ac:dyDescent="0.4">
      <c r="B383" s="110"/>
      <c r="C383" s="110"/>
      <c r="D383" s="111"/>
    </row>
    <row r="384" spans="2:4" ht="38.25" customHeight="1" x14ac:dyDescent="0.4">
      <c r="B384" s="110"/>
      <c r="C384" s="110"/>
      <c r="D384" s="111"/>
    </row>
    <row r="385" spans="2:4" ht="38.25" customHeight="1" x14ac:dyDescent="0.4">
      <c r="B385" s="110"/>
      <c r="C385" s="110"/>
      <c r="D385" s="111"/>
    </row>
    <row r="386" spans="2:4" ht="38.25" customHeight="1" x14ac:dyDescent="0.4">
      <c r="B386" s="110"/>
      <c r="C386" s="110"/>
      <c r="D386" s="111"/>
    </row>
    <row r="387" spans="2:4" ht="38.25" customHeight="1" x14ac:dyDescent="0.4">
      <c r="B387" s="110"/>
      <c r="C387" s="110"/>
      <c r="D387" s="111"/>
    </row>
    <row r="388" spans="2:4" ht="38.25" customHeight="1" x14ac:dyDescent="0.4">
      <c r="B388" s="110"/>
      <c r="C388" s="110"/>
      <c r="D388" s="111"/>
    </row>
    <row r="389" spans="2:4" ht="38.25" customHeight="1" x14ac:dyDescent="0.4">
      <c r="B389" s="110"/>
      <c r="C389" s="110"/>
      <c r="D389" s="111"/>
    </row>
    <row r="390" spans="2:4" ht="38.25" customHeight="1" x14ac:dyDescent="0.4">
      <c r="B390" s="107"/>
    </row>
    <row r="391" spans="2:4" ht="38.25" customHeight="1" x14ac:dyDescent="0.4">
      <c r="B391" s="110"/>
      <c r="C391" s="110"/>
    </row>
    <row r="392" spans="2:4" ht="38.25" customHeight="1" x14ac:dyDescent="0.4">
      <c r="B392" s="110"/>
      <c r="C392" s="110"/>
    </row>
    <row r="393" spans="2:4" ht="38.25" customHeight="1" x14ac:dyDescent="0.4">
      <c r="B393" s="110"/>
      <c r="C393" s="110"/>
    </row>
    <row r="394" spans="2:4" ht="38.25" customHeight="1" x14ac:dyDescent="0.4">
      <c r="B394" s="110"/>
      <c r="C394" s="110"/>
    </row>
    <row r="395" spans="2:4" ht="38.25" customHeight="1" x14ac:dyDescent="0.4">
      <c r="B395" s="110"/>
      <c r="C395" s="110"/>
    </row>
    <row r="396" spans="2:4" ht="38.25" customHeight="1" x14ac:dyDescent="0.4">
      <c r="B396" s="110"/>
      <c r="C396" s="110"/>
    </row>
    <row r="397" spans="2:4" ht="38.25" customHeight="1" x14ac:dyDescent="0.4">
      <c r="B397" s="110"/>
      <c r="C397" s="110"/>
    </row>
    <row r="398" spans="2:4" ht="38.25" customHeight="1" x14ac:dyDescent="0.4">
      <c r="B398" s="110"/>
      <c r="C398" s="110"/>
    </row>
    <row r="399" spans="2:4" ht="38.25" customHeight="1" x14ac:dyDescent="0.4">
      <c r="B399" s="110"/>
      <c r="C399" s="110"/>
    </row>
    <row r="400" spans="2:4" ht="38.25" customHeight="1" x14ac:dyDescent="0.4">
      <c r="B400" s="110"/>
      <c r="C400" s="110"/>
    </row>
    <row r="401" spans="2:3" ht="38.25" customHeight="1" x14ac:dyDescent="0.4">
      <c r="B401" s="110"/>
      <c r="C401" s="110"/>
    </row>
    <row r="402" spans="2:3" ht="38.25" customHeight="1" x14ac:dyDescent="0.4">
      <c r="B402" s="110"/>
      <c r="C402" s="110"/>
    </row>
    <row r="403" spans="2:3" ht="38.25" customHeight="1" x14ac:dyDescent="0.4">
      <c r="B403" s="110"/>
      <c r="C403" s="110"/>
    </row>
    <row r="404" spans="2:3" ht="38.25" customHeight="1" x14ac:dyDescent="0.4">
      <c r="B404" s="110"/>
      <c r="C404" s="110"/>
    </row>
    <row r="405" spans="2:3" ht="38.25" customHeight="1" x14ac:dyDescent="0.4">
      <c r="B405" s="110"/>
      <c r="C405" s="110"/>
    </row>
    <row r="406" spans="2:3" ht="38.25" customHeight="1" x14ac:dyDescent="0.4">
      <c r="B406" s="110"/>
      <c r="C406" s="110"/>
    </row>
    <row r="407" spans="2:3" ht="38.25" customHeight="1" x14ac:dyDescent="0.4">
      <c r="B407" s="110"/>
      <c r="C407" s="110"/>
    </row>
    <row r="408" spans="2:3" ht="38.25" customHeight="1" x14ac:dyDescent="0.4">
      <c r="B408" s="110"/>
      <c r="C408" s="110"/>
    </row>
    <row r="409" spans="2:3" ht="38.25" customHeight="1" x14ac:dyDescent="0.4">
      <c r="B409" s="110"/>
      <c r="C409" s="110"/>
    </row>
    <row r="410" spans="2:3" ht="38.25" customHeight="1" x14ac:dyDescent="0.4">
      <c r="B410" s="110"/>
      <c r="C410" s="110"/>
    </row>
    <row r="411" spans="2:3" ht="38.25" customHeight="1" x14ac:dyDescent="0.4">
      <c r="B411" s="110"/>
      <c r="C411" s="110"/>
    </row>
    <row r="412" spans="2:3" ht="38.25" customHeight="1" x14ac:dyDescent="0.4">
      <c r="B412" s="110"/>
      <c r="C412" s="110"/>
    </row>
    <row r="413" spans="2:3" ht="38.25" customHeight="1" x14ac:dyDescent="0.4">
      <c r="B413" s="110"/>
      <c r="C413" s="110"/>
    </row>
    <row r="414" spans="2:3" ht="38.25" customHeight="1" x14ac:dyDescent="0.4">
      <c r="B414" s="110"/>
      <c r="C414" s="110"/>
    </row>
    <row r="415" spans="2:3" ht="38.25" customHeight="1" x14ac:dyDescent="0.4">
      <c r="B415" s="110"/>
      <c r="C415" s="110"/>
    </row>
    <row r="416" spans="2:3" ht="38.25" customHeight="1" x14ac:dyDescent="0.4">
      <c r="B416" s="110"/>
      <c r="C416" s="110"/>
    </row>
  </sheetData>
  <sortState ref="A4:C111">
    <sortCondition ref="A4"/>
  </sortState>
  <customSheetViews>
    <customSheetView guid="{115C6F58-41E2-44C7-BF61-547172606B68}" scale="60" state="hidden">
      <selection activeCell="E9" sqref="E9"/>
      <rowBreaks count="2" manualBreakCount="2">
        <brk id="37" max="4" man="1"/>
        <brk id="59" max="4" man="1"/>
      </rowBreaks>
      <pageMargins left="0.25" right="0.25" top="0.47" bottom="0.1" header="0.26" footer="0"/>
      <printOptions gridLines="1"/>
      <pageSetup orientation="landscape" r:id="rId1"/>
      <headerFooter alignWithMargins="0">
        <oddHeader>&amp;C&amp;"Arial,Bold"&amp;12 141 Zn/Al alloy unknown fall '05</oddHeader>
      </headerFooter>
    </customSheetView>
  </customSheetViews>
  <phoneticPr fontId="0" type="noConversion"/>
  <printOptions gridLines="1"/>
  <pageMargins left="0.25" right="0.25" top="0.47" bottom="0.1" header="0.26" footer="0"/>
  <pageSetup orientation="landscape" r:id="rId2"/>
  <headerFooter alignWithMargins="0">
    <oddHeader>&amp;C&amp;"Arial,Bold"&amp;12 141 Zn/Al alloy unknown fall '05</oddHeader>
  </headerFooter>
  <rowBreaks count="1" manualBreakCount="1">
    <brk id="75" max="4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5.7109375" customWidth="1"/>
  </cols>
  <sheetData>
    <row r="1" spans="1:1" x14ac:dyDescent="0.2">
      <c r="A1" s="47" t="s">
        <v>69</v>
      </c>
    </row>
  </sheetData>
  <customSheetViews>
    <customSheetView guid="{115C6F58-41E2-44C7-BF61-547172606B68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propagation of error</vt:lpstr>
      <vt:lpstr>prop of error check</vt:lpstr>
      <vt:lpstr>data sheet alloy</vt:lpstr>
      <vt:lpstr>data sheet check</vt:lpstr>
      <vt:lpstr>calculations alloy</vt:lpstr>
      <vt:lpstr>calculation check alloy</vt:lpstr>
      <vt:lpstr>unknowns alloy</vt:lpstr>
      <vt:lpstr>Sheet1</vt:lpstr>
      <vt:lpstr>Sheet2</vt:lpstr>
      <vt:lpstr>'calculations alloy'!Print_Area</vt:lpstr>
      <vt:lpstr>'data sheet alloy'!Print_Area</vt:lpstr>
      <vt:lpstr>'unknowns alloy'!Print_Area</vt:lpstr>
      <vt:lpstr>'unknowns alloy'!Print_Titles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d&amp;c</dc:creator>
  <cp:lastModifiedBy>cary.willard</cp:lastModifiedBy>
  <cp:lastPrinted>2011-02-24T20:01:45Z</cp:lastPrinted>
  <dcterms:created xsi:type="dcterms:W3CDTF">2007-09-19T21:17:04Z</dcterms:created>
  <dcterms:modified xsi:type="dcterms:W3CDTF">2016-09-28T21:26:56Z</dcterms:modified>
</cp:coreProperties>
</file>